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tabRatio="751" activeTab="4"/>
  </bookViews>
  <sheets>
    <sheet name="โครงการในแผน61-65-ปรับ2" sheetId="1" r:id="rId1"/>
    <sheet name="ยุทธศาสตร์จังหวัด" sheetId="2" r:id="rId2"/>
    <sheet name="ข้อบัญญัติ (ข้อ3)" sheetId="3" r:id="rId3"/>
    <sheet name="ข้อบัญญัติ  ครุภัณฑ์" sheetId="4" r:id="rId4"/>
    <sheet name="ข้อบัญญัติ (ข้อ3)สะสม" sheetId="5" r:id="rId5"/>
    <sheet name="ข้อบัญญัติ (ข้อ3)ทุนสำรอง" sheetId="6" r:id="rId6"/>
    <sheet name="แบบสรุป" sheetId="7" r:id="rId7"/>
  </sheets>
  <definedNames>
    <definedName name="_xlnm.Print_Area" localSheetId="3">'ข้อบัญญัติ  ครุภัณฑ์'!$A$1:$H$45</definedName>
    <definedName name="_xlnm.Print_Area" localSheetId="2">'ข้อบัญญัติ (ข้อ3)'!$A$1:$H$171</definedName>
    <definedName name="_xlnm.Print_Area" localSheetId="4">'ข้อบัญญัติ (ข้อ3)สะสม'!$A$1:$H$11</definedName>
    <definedName name="_xlnm.Print_Area" localSheetId="0">'โครงการในแผน61-65-ปรับ2'!$A$1:$M$16</definedName>
    <definedName name="_xlnm.Print_Area" localSheetId="6">'แบบสรุป'!$A$1:$I$16</definedName>
    <definedName name="_xlnm.Print_Titles" localSheetId="3">'ข้อบัญญัติ  ครุภัณฑ์'!$4:$5</definedName>
    <definedName name="_xlnm.Print_Titles" localSheetId="2">'ข้อบัญญัติ (ข้อ3)'!$3:$4</definedName>
    <definedName name="_xlnm.Print_Titles" localSheetId="5">'ข้อบัญญัติ (ข้อ3)ทุนสำรอง'!$4:$5</definedName>
    <definedName name="_xlnm.Print_Titles" localSheetId="4">'ข้อบัญญัติ (ข้อ3)สะสม'!$4:$5</definedName>
  </definedNames>
  <calcPr fullCalcOnLoad="1"/>
</workbook>
</file>

<file path=xl/sharedStrings.xml><?xml version="1.0" encoding="utf-8"?>
<sst xmlns="http://schemas.openxmlformats.org/spreadsheetml/2006/main" count="414" uniqueCount="261">
  <si>
    <t>ยุทธศาสตร์</t>
  </si>
  <si>
    <t>จำนวนโครงการ</t>
  </si>
  <si>
    <t>งบประมาณ</t>
  </si>
  <si>
    <t>รวม</t>
  </si>
  <si>
    <t xml:space="preserve">จำนวนเงิน </t>
  </si>
  <si>
    <t>ผลการดำเนินงาน</t>
  </si>
  <si>
    <t>4. ยุทธศาสตร์การพัฒนาสวัสดิการสังคม</t>
  </si>
  <si>
    <t>๒. ยุทธศาสตร์การพัฒนาการเกษตร</t>
  </si>
  <si>
    <t>4. ยุทธศาสตร์ในการพัฒนาศักยภาพการท่องเที่ยว</t>
  </si>
  <si>
    <t>๓. ยุทธศาสตร์ในการพัฒนาคุณภาพผลิตภัณฑ์ไหม</t>
  </si>
  <si>
    <t>5. ยุทธศาสตร์ในการบริหารจัดการทรัพยากรธรรมชาติและสิ่งแวดล้อม</t>
  </si>
  <si>
    <t>ยุทธศาสตร์/โครงการ</t>
  </si>
  <si>
    <t>1.  ยุทธศาสตร์การสานต่อแนวทางพระราชดำริ</t>
  </si>
  <si>
    <t>1. ยุทธศาสตร์การสานต่อแนวทางพระราชดำริ</t>
  </si>
  <si>
    <t>2.  ยุทธศาสตร์การพัฒนาด้านการศึกษา</t>
  </si>
  <si>
    <t>2. ยุทธศาสตร์การพัฒนาด้านการศึกษา</t>
  </si>
  <si>
    <t>4.  ยุทธศาสตร์การพัฒนาสวัสดิการสังคม</t>
  </si>
  <si>
    <t>5.  ยุทธศาสตร์การพัฒนาด้านสาธารณสุข</t>
  </si>
  <si>
    <t>5. ยุทธศาสตร์การพัฒนาด้านสาธารณสุข</t>
  </si>
  <si>
    <t>8.  ยุทธศาสตร์การบริหารจัดการบ้านเมืองที่ดี</t>
  </si>
  <si>
    <t>8. ยุทธศาสตร์การบริหารจัดการบ้านเมืองที่ดี</t>
  </si>
  <si>
    <t>9. ยุทธศาสตร์ด้านรักษาความปลอดภัยในชีวิตและทรัพย์สิน</t>
  </si>
  <si>
    <t>10. ยุทธศาสตร์ด้านการอนุรักษ์ทรัพยากรธรรมชาติ  และสิ่งแวดล้อม</t>
  </si>
  <si>
    <t>6.  ยุทธศาสตร์ด้านการพัฒนาโครงสร้างพื้นฐาน</t>
  </si>
  <si>
    <t>3. ยุทธศาสตร์การพัฒนาด้านเกษตรกรรม</t>
  </si>
  <si>
    <t>6. ยุทธศาสตร์ด้านการพัฒนาโครงสร้างพื้นฐาน</t>
  </si>
  <si>
    <t>7. ยุทธศาสตร์การพัฒนาการท่องเที่ยวและ
บริการ ศาสนา-วัฒนธรรมประเพณีและกีฬา</t>
  </si>
  <si>
    <t>3.  ยุทธศาสตร์ด้านการพัฒนาการเกษตร</t>
  </si>
  <si>
    <t>7.  ยุทธศาสตร์พัฒนาการท่องเที่ยวและบริการ  ศาสนา-วัฒนธรรมประเพณี  และกีฬา</t>
  </si>
  <si>
    <t xml:space="preserve">  -</t>
  </si>
  <si>
    <t>6. ยุทธศาสตร์ในการพัฒนาสังคมและการแก้ไขปัญหาความเดือดร้อนของประชาชน</t>
  </si>
  <si>
    <t>งบ
ประมาณ
ที่ได้รับ</t>
  </si>
  <si>
    <t>งบ
ประมาณ
ที่เบิกจ่าย</t>
  </si>
  <si>
    <t>ร้อยละ</t>
  </si>
  <si>
    <t>.</t>
  </si>
  <si>
    <t>1) โครงการกีฬาศูนย์พัฒนาเด็กเล็กสัมพันธ์</t>
  </si>
  <si>
    <t xml:space="preserve">2) โครงการทัศนศึกษาดูงานศูนย์พัฒนาเด็กเล็ก </t>
  </si>
  <si>
    <t>"แหล่งเรียนรู้สู่โลกกว้าง"</t>
  </si>
  <si>
    <t>เด็ก เยาวชน สตรี ผู้สูงอายุ ผู้พิการ  ผู้ด้อยโอกาส</t>
  </si>
  <si>
    <t>โครงการก่อสร้างถนนคอนกรีตเสริมเหล็ก</t>
  </si>
  <si>
    <t>ถึง  สนามกีฬาองค์การบริหารส่วนตำบลตะขบ</t>
  </si>
  <si>
    <t>อ.สูงเนิน เพื่อดำเนินการขยายเขตไฟฟ้าในเขต อบต.ตะขบ</t>
  </si>
  <si>
    <t>2) โครงการจัดพิธีเฉลิมพระชนมพรรษาสมเด็จพระราชินี</t>
  </si>
  <si>
    <t>3) โครงการจัดงานวันสำคัญทางศาสนา วัฒนธรรมและ</t>
  </si>
  <si>
    <t>ประเพณีท้องถิ่น</t>
  </si>
  <si>
    <t>4) โครงการงานผ้าไหมและของดีปักธงชัย</t>
  </si>
  <si>
    <t>1) โครงการฝึกอบรมอาสาสมัครป้องกันไฟป่า</t>
  </si>
  <si>
    <t>รวมทั้งสิ้น</t>
  </si>
  <si>
    <t>ดำเนินการ
เสร็จแล้ว
(โครงการ)</t>
  </si>
  <si>
    <t>อยู่ระหว่าง
ดำเนินการ
(โครงการ)</t>
  </si>
  <si>
    <t>ไม่ได้
ดำเนินการ
(โครงการ)</t>
  </si>
  <si>
    <t xml:space="preserve">2. จำนวนโครงการและงบประมาณที่สอดคล้องกับยุทธศาสตร์การพัฒนาจังหวัดนครราชสีมา   </t>
  </si>
  <si>
    <t>5) โครงการป้องกันและแก้ไขปัญหาภัยแล้งในพื้นที่ตำบลตะขบ</t>
  </si>
  <si>
    <t>3) โครงการป้องกันและลดอุบัติเหตุทางถนนช่วงเทศกาลปีใหม่</t>
  </si>
  <si>
    <t>สำหรับศูนย์พัฒนาเด็กเล็ก สังกัด อบต.ตะขบ</t>
  </si>
  <si>
    <t>และโรงเรียนสังกัด สพฐ.</t>
  </si>
  <si>
    <t>6) ค่าอาหารเสริม (นม) สำหรับศูนย์พัฒนาเด็กเล็ก</t>
  </si>
  <si>
    <t>หมายเหตุ</t>
  </si>
  <si>
    <t>1) เบี้ยยังชีพผู้สูงอายุ</t>
  </si>
  <si>
    <t>2) เบี้ยยังชีพคนพิการ</t>
  </si>
  <si>
    <t xml:space="preserve">3) เบี้ยยังชีพผู้ป่วยเอดส์  </t>
  </si>
  <si>
    <t>พระเจ้าอยู่หัว</t>
  </si>
  <si>
    <t>1) โครงการจัดพิธีเฉลิมพระชนมพรรษาพระบาทสมเด็จ</t>
  </si>
  <si>
    <t>4) โครงการติดตั้งระบบอินเตอร์เน็ตภายในตำบลตะขบ</t>
  </si>
  <si>
    <t>ผู้พิการ  และผู้ด้อยโอกาส</t>
  </si>
  <si>
    <t>ข่าวสารของราชการให้แก่บุคลากรขององค์การบริหาร</t>
  </si>
  <si>
    <t>ส่วนตำบลตะขบ</t>
  </si>
  <si>
    <t>ส่วนตำบล ลูกจ้างประจำ และพนักงานจ้างขององค์การบริหาร</t>
  </si>
  <si>
    <t xml:space="preserve">Organization Development : OD </t>
  </si>
  <si>
    <t>ขององค์กการบริหารส่วนตำบลตะขบ</t>
  </si>
  <si>
    <t xml:space="preserve">ผู้บริหาร สมาชิก สภาองค์การบริหารส่วนตำบลตะขบ </t>
  </si>
  <si>
    <t xml:space="preserve">พนักงานส่วนตำบล  พนักงานส่วนตำบล ลูกจ้างประจำ </t>
  </si>
  <si>
    <t>และพนักงานจ้าง ขององค์การบริหารส่วนตำบลตะขบ</t>
  </si>
  <si>
    <t>5) อุดหนุนโครงการสนับสนุนค่าใช้จ่ายการบริหารสถานศึกษา</t>
  </si>
  <si>
    <t>(อาหารกลางวัน) โรงเรียนสังกัดสำนักงานเขตพื้นที่การศึกษา</t>
  </si>
  <si>
    <t>1) โครงการอุดหนุนคณะกรรมการหมู่บ้าน</t>
  </si>
  <si>
    <t xml:space="preserve">เพื่อจัดทำโครงการตามพระราชดำริด้านสาธารณสุข </t>
  </si>
  <si>
    <t>ของหน้าดิน</t>
  </si>
  <si>
    <t>สมเด็จพระเทพรัตนราชสุดาฯ สยามบรมราชกุมารี (อพ.สธ.)</t>
  </si>
  <si>
    <t>2) โครงการส่งเสริมการปลูกหญ้าแฝกเพื่อลดการพังทลาย</t>
  </si>
  <si>
    <t>5) โครงการสืบสานประเพณีวันสงกรานต์และวันผู้สูงอายุ</t>
  </si>
  <si>
    <t>2) โครงการป้องกันและลดอุบัติเหตุทางถนนช่วงเทศกาล</t>
  </si>
  <si>
    <t>สงกรานต์</t>
  </si>
  <si>
    <t>4) โครงการฝึกทบทวนอาสาสมัครป้องกันภัยฝ่ายพลเรือน (อปพร.)</t>
  </si>
  <si>
    <t>6) โครงการฝึกอบรมอาสาสมัครป้องกันภัยฝ่ายพลเรือน (อปพร.)</t>
  </si>
  <si>
    <t>จำนวน
โครงการ</t>
  </si>
  <si>
    <t>1. ยุทธศาสตร์
การสานต่อแนวทาง
พระราชดำริ</t>
  </si>
  <si>
    <t>2. ยุทธศาสตร์
ด้านการพัฒนาการศึกษา</t>
  </si>
  <si>
    <t>3. ยุทธศาสตร์
ด้านการพัฒนา
การเกษตร</t>
  </si>
  <si>
    <t>4. ยุทธศาสตร์
ด้านการพัฒนา
สังคม</t>
  </si>
  <si>
    <t>5. ยุทธศาสตร์
ด้านการพัฒนาสาธารณสุข</t>
  </si>
  <si>
    <t>6. ยุทธศาสตร์
ด้านการพัฒนาโครงสร้างพื้นฐาน</t>
  </si>
  <si>
    <t>7. ยุทธศาสตร์
ด้านการพัฒนา
การท่องเที่ยว  
ศาสนา-วัฒนธรรมประเพณี  และกีฬา</t>
  </si>
  <si>
    <t>8. ยุทธศาสตร์
ด้านการบริหารจัดการบ้านเมืองที่ดี</t>
  </si>
  <si>
    <t>9. ยุทธศาสตร์
ด้านรักษาความปลอดภัยในชีวิต
และทรัพย์สิน</t>
  </si>
  <si>
    <t>10. ยุทธศาสตร์ด้านการอนุรักษ์ทรัพยากร
ธรรมชาติ  
และสิ่งแวดล้อม</t>
  </si>
  <si>
    <t>๑. ยุทธศาสตร์การบริหารจัดการน้ำเพื่อการพัฒนาจังหวัด</t>
  </si>
  <si>
    <t xml:space="preserve">  - ยุทธศาสตร์ที่ 1 
การสานต่อแนวทางพระราชดำริ</t>
  </si>
  <si>
    <t xml:space="preserve">  - ยุทธศาสตร์ที่ 3  
ด้านการพัฒนาการเกษตร</t>
  </si>
  <si>
    <t xml:space="preserve">  - ยุทธศาสตร์ที่ 7 
ด้านการพัฒนาการท่องเที่ยว
ศาสนา-วัฒนธรรมประเพณีและกีฬา </t>
  </si>
  <si>
    <t xml:space="preserve">  - ยุทธศาสตร์ที่ 10 
ด้านการอนุรักษ์ทรัพยากรธรรมชาติ
และสิ่งแวดล้อม</t>
  </si>
  <si>
    <t xml:space="preserve">  - ยุทธศาสตร์ที่ 2 
ด้านการพัฒนาการศึกษา</t>
  </si>
  <si>
    <t xml:space="preserve">  - ยุทธศาสตร์ที่ 4 
ด้านการพัฒนาสังคม</t>
  </si>
  <si>
    <t xml:space="preserve">  - ยุทธศาสตร์ที่ 5 
ด้านการพัฒนาสาธารณสุข</t>
  </si>
  <si>
    <t xml:space="preserve">  -ยุทธศาสตร์ที่ 6 
ด้านการพัฒนาโครงสร้างพื้นฐาน </t>
  </si>
  <si>
    <t xml:space="preserve">  - ยุทธศาสตร์ที่ 9
ด้านรักษาความปลอดภัยในชีวิต
และทรัพย์สิน</t>
  </si>
  <si>
    <t>7. ยุทธศาสตร์ในการบริหารจัดการอย่างมีคุณภาพและประสิทธิภาพ</t>
  </si>
  <si>
    <t xml:space="preserve">  - ยุทธศาสตร์ที่ 8  
ด้านการบริหารจัดการบ้านเมืองที่ดี</t>
  </si>
  <si>
    <t>และสิ่งแวดล้อม</t>
  </si>
  <si>
    <t>ตามพระปณิธานศาสตราจารย์ ดร.สมเด็จพระเจ้าลูกเธอ</t>
  </si>
  <si>
    <t>เจ้าฟ้าจุฬาภรณวลัยลักษณ์อัครราชกุมารี</t>
  </si>
  <si>
    <t>สายจาก  บ้านนายหนาย  บุตรดี</t>
  </si>
  <si>
    <t>ถึง  ฝายน้ำล้น</t>
  </si>
  <si>
    <t>สายจาก  ป้ายหน้าโรงเรียนบ้านยางกระทุง</t>
  </si>
  <si>
    <t>เริ่มจาก  บ้านนายเพชร  พะนะจะโปะ</t>
  </si>
  <si>
    <t>สายจาก  บ้านนายสุรสิทธิ์   ตากกระโทก</t>
  </si>
  <si>
    <t>ถึง    โรงเรียนบ้านโคกสำราญ</t>
  </si>
  <si>
    <t>1) โครงการอนุรักษ์พันธุกรรมพืชอันเนื่องมาจากพระราชดำริ</t>
  </si>
  <si>
    <t>6) โครงการแข่งขันกีฬาต้านยาเสพติด  อบต.ตะขบคัพ</t>
  </si>
  <si>
    <t>7) อุดหนุนโครงการจัดงานรัฐพิธีของอำเภอปักธงชัย</t>
  </si>
  <si>
    <t>8) โครงการพระราชพิธี</t>
  </si>
  <si>
    <t>1) โครงการจัดทำแผนที่ภาษีและทะเบียนทรัพย์สิน</t>
  </si>
  <si>
    <t xml:space="preserve">2) โครงการฝึกอบรมและทัศนศึกษาดูงานเพื่อพัฒนาศักยภาพ </t>
  </si>
  <si>
    <t>3) โครงการฝึกอบรมคุณธรรม จริยธรรม ผู้บริหาร พนักงาน</t>
  </si>
  <si>
    <t>4) โครงการฝึกอบรมความรู้เกี่ยวกับกฎหมายว่าด้วยข้อมูล</t>
  </si>
  <si>
    <t>5) โครงการปกป้องสถาบันสำคัญของชาติ</t>
  </si>
  <si>
    <t>6) ค่าใช้จ่ายในการเลือกตั้งท้องถิ่น</t>
  </si>
  <si>
    <t xml:space="preserve">7) โครงการฝึกอบรมเชิงปฏิบัติการการพัฒนาองค์กร </t>
  </si>
  <si>
    <t>1) โครงการปล่อยพันธุ์ปลาในแหล่งชุมชน</t>
  </si>
  <si>
    <t>การจัดหาครุภัณฑ์</t>
  </si>
  <si>
    <t>1. ครุภัณฑ์สำนักงาน</t>
  </si>
  <si>
    <t>7) โครงการฝึกอบรมซักซ้อมแผนป้องกันและบรรเทาสาธารณภัย</t>
  </si>
  <si>
    <t xml:space="preserve">     จำนวน 1 เครื่อง  (กองคลัง)</t>
  </si>
  <si>
    <t xml:space="preserve">     จำนวน 1 เครื่อง (กองช่าง)</t>
  </si>
  <si>
    <t>1) ม.14  บ้านโคกตะกุด  ซ่อมแซมถนนดิน</t>
  </si>
  <si>
    <t>โครงการตามข้อบัญญัติงบประมาณรายจ่ายประจำปี
และเพิ่มเติม</t>
  </si>
  <si>
    <t>10. ยุทธศาสตร์ด้านการอนุรักษ์ทรัพยากรธรรมชาติ
และสิ่งแวดล้อม</t>
  </si>
  <si>
    <t>โครงการจ่ายขาดทุนสำรอง
เงินสะสม</t>
  </si>
  <si>
    <t>9. ยุทธศาสตร์ด้านรักษาความปลอดภัยในชีวิต
และทรัพย์สิน</t>
  </si>
  <si>
    <t xml:space="preserve">3.4 ผลการดำเนินงานตามแผนพัฒนาท้องถิ่น (พ.ศ.2561-2565)  โครงการจ่ายขาดทุนสำรองเงินสะสม   ประจำปีงบประมาณ  พ.ศ. 2563 </t>
  </si>
  <si>
    <t>7) โครงการสนับสนุนค่าใช้จ่ายในการบริหารสถานศึกษา</t>
  </si>
  <si>
    <t>5) โครงการประชาคมระดับตำบล</t>
  </si>
  <si>
    <t xml:space="preserve">2) โครงการรณรงค์คัดแยกขยะก่อนทิ้ง </t>
  </si>
  <si>
    <t>3) โครงการส่งเสริมการอนุรักษ์ทรัพยากรธรรมชาติ</t>
  </si>
  <si>
    <t>4) โครงการสัตวปลอดโรค คนปลอดภัย จากโรคพิษสุนัขบ้า</t>
  </si>
  <si>
    <t xml:space="preserve">3.1 ผลการดำเนินงานตามแผนพัฒนาท้องถิ่น  (พ.ศ.2561-2565)   โครงการจ่ายจากข้อบัญญัติงบประมาณรายจ่ายประจำปีและงบประมาณรายจ่ายเพิ่มเติม    </t>
  </si>
  <si>
    <t xml:space="preserve">3.2 ผลการดำเนินงานตามแผนพัฒนาท้องถิ่น   (พ.ศ.2561-2565)   ครุภัณฑ์จ่ายจากข้อบัญญัติงบประมาณรายจ่ายประจำปีและงบประมาณรายจ่ายเพิ่มเติม    </t>
  </si>
  <si>
    <t>1.1 เก้าอี้บุนวม    จำนวน 100  ตัว   (สำนักปลัด)</t>
  </si>
  <si>
    <t>3) โครงการปัจฉิมนิเทศและมอบประกาศนียบัตร</t>
  </si>
  <si>
    <t>5) โครงการ 1 อปท. 1 ถนนท้องถิ่น  ใส่ใจสิ่งแวดล้อม</t>
  </si>
  <si>
    <t>6) โครงการเสริมสร้างสมรรถนะการประสานเพื่อระดมทรัพยากร</t>
  </si>
  <si>
    <t>ส่งเสริมอนามัยเจริญพันธุ์ป้องกันแก้ไขปัญหาเอดส์ และการตั้ง</t>
  </si>
  <si>
    <t>ครรภ์ในกลุ่มวัยรุ่น</t>
  </si>
  <si>
    <t>9) โครงการแข่งขันกีฬาประชาชนท้องถิ่นสัมพันธ์อำเภอปักธงชัย</t>
  </si>
  <si>
    <t>หรือมีพื้นที่ไม่น้อยกว่า 1,012.50 ตารางเมตร</t>
  </si>
  <si>
    <t>พร้อมไหล่ทางหินคลุกข้างละ 0.30 เมตร</t>
  </si>
  <si>
    <t xml:space="preserve">กว้างเฉลี่ย 6 เมตร  ยาว 170 เมตร หนา 0.15 เมตร  </t>
  </si>
  <si>
    <t xml:space="preserve">เริ่มจาก   บ้านคลองน้ำขาว  หมู่ที่ 5 </t>
  </si>
  <si>
    <t>ถึง   วัดหนองปล้อง</t>
  </si>
  <si>
    <t>หรือมีพื้นที่ไม่น้อยกว่า 1,020 ตารางเมตร</t>
  </si>
  <si>
    <t>หรือมีพื้นที่ไม่น้อยกว่า 1,020  ตารางเมตร</t>
  </si>
  <si>
    <t>สายจาก    ปากทางเข้าหมู่บ้าน</t>
  </si>
  <si>
    <t>ถึง    บ้านนางกัญญารัตน์   ทิมฉิมพลี</t>
  </si>
  <si>
    <t>ถึง   เขตติดต่อบ้านน้ำซับ  หมู่ที่ 16</t>
  </si>
  <si>
    <t xml:space="preserve">กว้างเฉลี่ย 6 เมตร  ยาว 170 เมตร  หนา 0.15 เมตร  </t>
  </si>
  <si>
    <t>หรือมีพื้นที่ไม่น้อยกว่า 1,010 ตารางเมตร</t>
  </si>
  <si>
    <t>สายจาก  บ้านนายฉลวย     จำปาทอง</t>
  </si>
  <si>
    <t>ถึง    บ้านนางชโรธร    จีระ</t>
  </si>
  <si>
    <t>โครงการขุดลอกคลองลำสำลาย</t>
  </si>
  <si>
    <t>กว้างเดิมเฉลี่ย 16 เมตร  ยาว 690 เมตร  ลึกเฉลี่ย 2.50 เมตร</t>
  </si>
  <si>
    <t>ขุดแล้วเสร็จขนาดกว้างเฉลี่ย 16 เมตร  ยาว 690 เมตร</t>
  </si>
  <si>
    <t>ลึกเฉลี่ย 5 เมตร หรือมีปริมาตรดินขุดไม่น้อยกว่า</t>
  </si>
  <si>
    <t>14,662.50 ลูกบาศก์เมตร</t>
  </si>
  <si>
    <t xml:space="preserve">เริ่มจาก  เขตติดต่อบ้านยางกระทุง  หมู่ที่ 2 </t>
  </si>
  <si>
    <t>ถึง    เขตติดต่อบ้านหนองบอน หมู่ที่ 20</t>
  </si>
  <si>
    <t>6) โครงการพัฒนาศักยภาพและคุณภาพชีวิตของ</t>
  </si>
  <si>
    <t xml:space="preserve">7) โครงการปรับปรุงและซ่อมแซมที่อยู่อาศัยผู้สูงอายุ  </t>
  </si>
  <si>
    <t>8) โครงการส่งเสริมและพัฒนาการประกอบอาชีพ</t>
  </si>
  <si>
    <t>9) โครงการส่งเสริมและสนับสนุนการจัดทำแผนชุมชน</t>
  </si>
  <si>
    <t>10) โครงการรณรงค์ต่อต้านยาเสพติด</t>
  </si>
  <si>
    <t>11) โครงการส่งเสริมพัฒนาศักยภาพเด็กและเยาวชน</t>
  </si>
  <si>
    <t>10) โครงการจัดซื้อถังเก็บน้ำประจำหมู่บ้านพร้อมฐานรอง</t>
  </si>
  <si>
    <t>11) อุดหนุนศูนย์ช่วยเหลือประชาชนระดับอำเภอ</t>
  </si>
  <si>
    <t>4) โครงการจ้างนักเรียน นักศึกษาให้ทำงานระหว่าง</t>
  </si>
  <si>
    <t>ปิดภาคเรียน</t>
  </si>
  <si>
    <t>12) โครงการชุมชนอุ่นใจได้ลูกหลานกลับคืนปฏิบัติการปิดล้อม</t>
  </si>
  <si>
    <t>X-ray เชิงรุก 90 วัน</t>
  </si>
  <si>
    <t xml:space="preserve">กว้างเฉลี่ย 4.50 เมตร  ยาว 225 เมตร  หนา 0.15 เมตร  </t>
  </si>
  <si>
    <t xml:space="preserve">1)  บ้านยางกระทุง  หมู่ที่ 2  </t>
  </si>
  <si>
    <t xml:space="preserve">2)  บ้านคลองน้ำขาว   หมู่ที่ 5   </t>
  </si>
  <si>
    <t xml:space="preserve">3)  บ้านหนองไผ่   หมู่ที่ 7   </t>
  </si>
  <si>
    <t>4)  บ้านคลองสาริกา  หมู่ที่ 8</t>
  </si>
  <si>
    <t xml:space="preserve">5)  บ้านโคกสำราญ    หมู่ที่ 10   </t>
  </si>
  <si>
    <t xml:space="preserve">6)  บ้านหนองไทรงาม   หมู่ที่ 18   </t>
  </si>
  <si>
    <t xml:space="preserve">7)  บ้านสวนพัฒนา   หมู่ที่ 22   </t>
  </si>
  <si>
    <t>8) โครงการช่วยเหลือผู้ประสบภัยพิบัติกรณีฉุกเฉินในพื้นที่</t>
  </si>
  <si>
    <t>ตำบลตะขบ</t>
  </si>
  <si>
    <t>9) โครงการฝึกอบรมชุดปฏิบัติการจิตอาสาภัยพิบัติประจำ</t>
  </si>
  <si>
    <t>องค์กรปกครองส่วนท้องถิ่น</t>
  </si>
  <si>
    <t>ทั้งหมด 66  โครงการ</t>
  </si>
  <si>
    <t>2. ครุภัณฑ์คอมพิวเตอร์</t>
  </si>
  <si>
    <t>3. ครุภัณฑ์ยานพาหนะและขนส่ง</t>
  </si>
  <si>
    <t>3.1 รถบรรทุก (ดีเซล) จำนวน 1  คัน (กองคลัง)</t>
  </si>
  <si>
    <t>4. ครุภัณฑ์การเกษตร</t>
  </si>
  <si>
    <t>5. ครุภัณฑ์สำรวจ</t>
  </si>
  <si>
    <t xml:space="preserve">1)   บ้านน้ำซับ  หมู่ที่ 16    </t>
  </si>
  <si>
    <t>8) โครงการปรับปรุงภูมิทัศน์ศูนย์พัฒนาเด็กเล็กบ้านโคกสำราญ</t>
  </si>
  <si>
    <t>9) อุดหนุนการไฟฟ้า อ.ปักธงชัย/อ.วังน้ำเขียวและ</t>
  </si>
  <si>
    <t>10) อุดหนุนประปาหมู่บ้านภายในตำบลตะขบ</t>
  </si>
  <si>
    <t>โครงการจ่ายขาด
เงินสะสม</t>
  </si>
  <si>
    <t>2.1 เครื่องสแกนเนอร์  สำหรับเก็บเอกสาร ระดับศูนย์บริการแบบที่ 3</t>
  </si>
  <si>
    <t xml:space="preserve">     จำนวน 1 เครื่อง  (สำนักปลัด)</t>
  </si>
  <si>
    <t>1.2 เก้าอี้นั่งทำงาน   จำนวน 4  ตัว   (กองคลัง)</t>
  </si>
  <si>
    <t>1.3 โต๊ะทำงาน   จำนวน 2  ตัว   (กองคลัง)</t>
  </si>
  <si>
    <t>1.4 ตู้เหล็กแบบ 2 บาน   จำนวน 5  ตัว   (กองคลัง)</t>
  </si>
  <si>
    <t xml:space="preserve">กว้างเฉลี่ย 5 เมตร  ยาว 202 เมตร หนา 0.15 เมตร  </t>
  </si>
  <si>
    <t>โอนเพิ่ม 65,000</t>
  </si>
  <si>
    <t>โอนเพิ่ม 36,000</t>
  </si>
  <si>
    <t>โอนเพิ่ม 22,000</t>
  </si>
  <si>
    <t>โอนเพิ่ม 2,500</t>
  </si>
  <si>
    <t>โอนเพิ่ม 15,000</t>
  </si>
  <si>
    <t>โอนเพิ่ม 10,000</t>
  </si>
  <si>
    <t>โอนเพิ่ม 8,000</t>
  </si>
  <si>
    <t>โอนเพิ่ม 29,500</t>
  </si>
  <si>
    <t>6. ครุภัณฑ์งานบ้านงานครัว</t>
  </si>
  <si>
    <t>6.1 ตู้เย็น 16 คิวบิกฟุต  จำนวน 1 เครื่อง  (กองสาธารณสุขฯ)</t>
  </si>
  <si>
    <t>5.1  ไม้สต๊าฟวัดระดับ แบบชัก ความยาว 5 เมตร จำนวน 1 อัน
(กองช่าง)</t>
  </si>
  <si>
    <t>2.2 เครื่องคอมพิวเตอร์ สำหรับงานประมวลผล  แบบที่ 1</t>
  </si>
  <si>
    <t xml:space="preserve">     2.2.1 สำนักปลัด     จำนวน 1 เครื่อง </t>
  </si>
  <si>
    <t xml:space="preserve">     2.2.2 กองคลัง        จำนวน 1 เครื่อง </t>
  </si>
  <si>
    <t xml:space="preserve">     2.2.3 กองคลัง        จำนวน 1 เครื่อง </t>
  </si>
  <si>
    <t xml:space="preserve">     2.2.4 กองการศึกษาฯ     จำนวน 1 เครื่อง </t>
  </si>
  <si>
    <t xml:space="preserve">     2.2.5 กองสาธารณสุขฯ     จำนวน 1 เครื่อง </t>
  </si>
  <si>
    <t>2.3 เครื่องพิมพ์เลเซอร์ หรือ LED ขาวดำ ชนิด Network แบบที่ 1</t>
  </si>
  <si>
    <t>2.4 เครื่องพิมพ์ Multifunction เลเซอร์ หรือ LED สี</t>
  </si>
  <si>
    <t xml:space="preserve">2.5 เครื่องคอมพิวเตอร์ สำหรับประมวลผล แบบที่ 2 </t>
  </si>
  <si>
    <t xml:space="preserve">     2.4.1  กองคลัง     จำนวน 1 เครื่อง</t>
  </si>
  <si>
    <t xml:space="preserve">     2.4.2  กองการศึกษาฯ     จำนวน 1 เครื่อง</t>
  </si>
  <si>
    <t>2.6 เครื่องสำรองไฟ ขนาด 800 VA  จำนวน 1 เครื่อง (สำนักปลัด)</t>
  </si>
  <si>
    <t xml:space="preserve">     2.6.1 สำนักปลัด     จำนวน 1 เครื่อง </t>
  </si>
  <si>
    <t xml:space="preserve">     2.6.2 กองสาธารณสุขฯ     จำนวน 1 เครื่อง </t>
  </si>
  <si>
    <t>ทั้งหมด 20</t>
  </si>
  <si>
    <t>โอนเพิ่ม 500,000</t>
  </si>
  <si>
    <t>4. สรุปผลการดำเนินการตามแผนพัฒนาท้องถิ่น (พ.ศ.2561-2565)   ประจำปีงบประมาณ  พ.ศ.2564  (ไตรมาสที่ 1-2  ช่วงระยเวลาเดือนตุลาคม  2563 - มีนาคม  2564)</t>
  </si>
  <si>
    <t>1. จำนวนโครงการและงบประมาณตามแผนพัฒนาท้องถิ่น (พ.ศ.2561-2565)    ประจำปีงบประมาณ พ.ศ.2564</t>
  </si>
  <si>
    <t>ปีที่ 1 (พ.ศ.2561)</t>
  </si>
  <si>
    <t>ปีที่ 2 (พ.ศ.2562)</t>
  </si>
  <si>
    <t>ปีที่ 3 (พ.ศ.2563)</t>
  </si>
  <si>
    <t>ปีที่ 4 (พ.ศ.2564)</t>
  </si>
  <si>
    <t>ปีที่ 5 (พ.ศ.2565)</t>
  </si>
  <si>
    <t>ประจำปีงบประมาณ  พ.ศ.2564     (ไตรมาสที่ 1-2  ช่วงระยเวลาเดือนตุลาคม  2563 - มีนาคม  2564)</t>
  </si>
  <si>
    <t>ประจำปีงบประมาณ  พ.ศ.2564   (ไตรมาสที่ 1-2  ช่วงระยเวลาเดือนตุลาคม  2563 - มีนาคม  2564)</t>
  </si>
  <si>
    <t xml:space="preserve"> (ช่วงระยเวลาเดือนตุลาคม  2562 - กันยายน  2563)</t>
  </si>
  <si>
    <t>โอนเพิ่ม 24,500</t>
  </si>
  <si>
    <t>4.1 ชุดเครื่องสูบน้ำแบบบาดาล  ขนาด 1.5 แรงม้า จำนวน 3  เครื่อง
 (กองช่าง)</t>
  </si>
  <si>
    <t>3.3 ผลการดำเนินงานตามแผนพัฒนาท้องถิ่น (พ.ศ.2561-2565)  โครงการจ่ายขาดเงินสะสม   ประจำปีงบประมาณ  พ.ศ. 2564</t>
  </si>
  <si>
    <t xml:space="preserve"> (ช่วงระยเวลาเดือนตุลาคม  2563 - มีนาคม  2564)</t>
  </si>
  <si>
    <t xml:space="preserve">1)  บ้านยางกระทุง  หมู่ที่ 2    
โครงการก่อสร้างถนนลาดยางแบบแอสฟัสท์ติกคอนกรีต
สาย  ทางเขาพญาปราบ-บุตาสง
กว้างเฉลี่ย 6 เมตร   ยาว 195 เมตร  หนาเฉลี่ย 0.05 เมตร
ไหล่ทางข้างละ 1 เมตร </t>
  </si>
  <si>
    <t>2)  บ้านหคลองน้ำขาว  หมู่ที่ 5    โครงการซ่อมแซมถนนหินคลุก
สาย  บ้านนางจอย  เกษียณพรมราช
ถึง  สวนป่า
กว้างเฉลี่ย 5 เมตร   ยาว 1,300 เมตร  หนาเฉลี่ย 0.15 เมตร</t>
  </si>
  <si>
    <t>3)  บ้านหนองบอน  หมู่ที่ 20    โครงการก่อสร้างถนนหินคลุก
สาย  บ้านนายมานะ  โทนสูงเนิน
ถึง  เขตติดต่ออำเภอสูงเนิน
กว้างเฉลี่ย 6 เมตร   ยาว 1,240 เมตร  หนาเฉลี่ย 0.12 เมตร</t>
  </si>
  <si>
    <t>1.  ยุทธศาสตร์ด้านการพัฒนาโครงสร้างพื้นฐาน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</si>
</sst>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#,##0_ ;\-#,##0\ "/>
    <numFmt numFmtId="190" formatCode="_-* #,##0_-;\-* #,##0_-;_-* &quot;-&quot;??_-;_-@_-"/>
    <numFmt numFmtId="191" formatCode="_(* #,##0.0_);_(* \(#,##0.0\);_(* &quot;-&quot;??_);_(@_)"/>
    <numFmt numFmtId="192" formatCode="_-* #,##0.0_-;\-* #,##0.0_-;_-* &quot;-&quot;??_-;_-@_-"/>
    <numFmt numFmtId="193" formatCode="#,##0.0"/>
    <numFmt numFmtId="194" formatCode="0.0"/>
    <numFmt numFmtId="195" formatCode="t#,##0.0"/>
    <numFmt numFmtId="196" formatCode="_-* #,##0.000_-;\-* #,##0.000_-;_-* &quot;-&quot;??_-;_-@_-"/>
    <numFmt numFmtId="197" formatCode="_-* #,##0.0_-;\-* #,##0.0_-;_-* &quot;-&quot;?_-;_-@_-"/>
    <numFmt numFmtId="198" formatCode="&quot;฿&quot;#,##0.00"/>
  </numFmts>
  <fonts count="58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name val="Browallia New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b/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5"/>
      <color indexed="10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b/>
      <sz val="10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  <font>
      <b/>
      <sz val="10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/>
      <bottom style="double"/>
    </border>
    <border>
      <left/>
      <right style="thin"/>
      <top/>
      <bottom style="thin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>
        <color indexed="63"/>
      </left>
      <right style="double"/>
      <top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/>
      <top/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 style="thin"/>
      <top style="hair"/>
      <bottom style="double"/>
    </border>
    <border>
      <left style="thin"/>
      <right style="thin"/>
      <top/>
      <bottom style="hair"/>
    </border>
    <border>
      <left style="double"/>
      <right style="thin"/>
      <top/>
      <bottom style="hair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/>
      <bottom style="hair"/>
    </border>
    <border>
      <left style="thin"/>
      <right style="double"/>
      <top style="hair"/>
      <bottom style="thin"/>
    </border>
    <border>
      <left style="double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188" fontId="50" fillId="0" borderId="10" xfId="33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40" applyFont="1" applyFill="1" applyAlignment="1">
      <alignment vertical="center"/>
      <protection/>
    </xf>
    <xf numFmtId="187" fontId="49" fillId="0" borderId="0" xfId="33" applyFont="1" applyFill="1" applyAlignment="1">
      <alignment vertical="center"/>
    </xf>
    <xf numFmtId="0" fontId="53" fillId="0" borderId="0" xfId="40" applyFont="1" applyFill="1" applyAlignment="1">
      <alignment vertical="center"/>
      <protection/>
    </xf>
    <xf numFmtId="0" fontId="51" fillId="0" borderId="11" xfId="40" applyFont="1" applyFill="1" applyBorder="1" applyAlignment="1">
      <alignment vertical="center"/>
      <protection/>
    </xf>
    <xf numFmtId="0" fontId="51" fillId="0" borderId="0" xfId="40" applyFont="1" applyFill="1" applyBorder="1" applyAlignment="1">
      <alignment vertical="center"/>
      <protection/>
    </xf>
    <xf numFmtId="187" fontId="51" fillId="0" borderId="0" xfId="33" applyFont="1" applyFill="1" applyBorder="1" applyAlignment="1">
      <alignment vertical="center"/>
    </xf>
    <xf numFmtId="3" fontId="51" fillId="0" borderId="10" xfId="40" applyNumberFormat="1" applyFont="1" applyFill="1" applyBorder="1" applyAlignment="1">
      <alignment horizontal="center" vertical="center" wrapText="1" shrinkToFit="1"/>
      <protection/>
    </xf>
    <xf numFmtId="187" fontId="51" fillId="0" borderId="12" xfId="33" applyFont="1" applyFill="1" applyBorder="1" applyAlignment="1">
      <alignment horizontal="center" vertical="center" wrapText="1" shrinkToFit="1"/>
    </xf>
    <xf numFmtId="187" fontId="51" fillId="0" borderId="10" xfId="33" applyFont="1" applyFill="1" applyBorder="1" applyAlignment="1">
      <alignment horizontal="center" vertical="center" wrapText="1" shrinkToFit="1"/>
    </xf>
    <xf numFmtId="0" fontId="52" fillId="0" borderId="0" xfId="40" applyFont="1" applyFill="1" applyAlignment="1">
      <alignment vertical="center"/>
      <protection/>
    </xf>
    <xf numFmtId="0" fontId="51" fillId="0" borderId="13" xfId="40" applyFont="1" applyFill="1" applyBorder="1" applyAlignment="1">
      <alignment vertical="center"/>
      <protection/>
    </xf>
    <xf numFmtId="0" fontId="52" fillId="0" borderId="10" xfId="40" applyFont="1" applyFill="1" applyBorder="1" applyAlignment="1">
      <alignment vertical="center"/>
      <protection/>
    </xf>
    <xf numFmtId="187" fontId="52" fillId="0" borderId="12" xfId="33" applyFont="1" applyFill="1" applyBorder="1" applyAlignment="1">
      <alignment horizontal="center" vertical="center"/>
    </xf>
    <xf numFmtId="0" fontId="53" fillId="0" borderId="0" xfId="40" applyFont="1" applyFill="1" applyBorder="1" applyAlignment="1">
      <alignment vertical="center"/>
      <protection/>
    </xf>
    <xf numFmtId="0" fontId="53" fillId="0" borderId="14" xfId="40" applyFont="1" applyFill="1" applyBorder="1" applyAlignment="1">
      <alignment vertical="center"/>
      <protection/>
    </xf>
    <xf numFmtId="0" fontId="51" fillId="0" borderId="0" xfId="40" applyFont="1" applyFill="1" applyAlignment="1">
      <alignment vertical="center"/>
      <protection/>
    </xf>
    <xf numFmtId="0" fontId="51" fillId="0" borderId="0" xfId="40" applyFont="1" applyFill="1" applyAlignment="1">
      <alignment horizontal="center" vertical="center"/>
      <protection/>
    </xf>
    <xf numFmtId="0" fontId="51" fillId="0" borderId="15" xfId="40" applyFont="1" applyFill="1" applyBorder="1" applyAlignment="1">
      <alignment vertical="center"/>
      <protection/>
    </xf>
    <xf numFmtId="187" fontId="51" fillId="0" borderId="15" xfId="33" applyFont="1" applyFill="1" applyBorder="1" applyAlignment="1">
      <alignment vertical="center"/>
    </xf>
    <xf numFmtId="43" fontId="52" fillId="0" borderId="10" xfId="35" applyFont="1" applyFill="1" applyBorder="1" applyAlignment="1">
      <alignment vertical="center"/>
    </xf>
    <xf numFmtId="187" fontId="52" fillId="0" borderId="10" xfId="33" applyFont="1" applyFill="1" applyBorder="1" applyAlignment="1">
      <alignment vertical="center"/>
    </xf>
    <xf numFmtId="43" fontId="49" fillId="0" borderId="16" xfId="35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188" fontId="51" fillId="0" borderId="10" xfId="33" applyNumberFormat="1" applyFont="1" applyBorder="1" applyAlignment="1">
      <alignment vertical="center"/>
    </xf>
    <xf numFmtId="0" fontId="51" fillId="0" borderId="10" xfId="33" applyNumberFormat="1" applyFont="1" applyBorder="1" applyAlignment="1">
      <alignment horizontal="center" vertical="center"/>
    </xf>
    <xf numFmtId="187" fontId="53" fillId="0" borderId="14" xfId="33" applyFont="1" applyFill="1" applyBorder="1" applyAlignment="1">
      <alignment vertical="center"/>
    </xf>
    <xf numFmtId="0" fontId="53" fillId="0" borderId="0" xfId="40" applyFont="1" applyFill="1" applyAlignment="1">
      <alignment horizontal="center" vertical="center"/>
      <protection/>
    </xf>
    <xf numFmtId="187" fontId="49" fillId="0" borderId="17" xfId="33" applyFont="1" applyFill="1" applyBorder="1" applyAlignment="1">
      <alignment vertical="center"/>
    </xf>
    <xf numFmtId="0" fontId="49" fillId="0" borderId="18" xfId="40" applyFont="1" applyFill="1" applyBorder="1" applyAlignment="1">
      <alignment vertical="center"/>
      <protection/>
    </xf>
    <xf numFmtId="0" fontId="49" fillId="0" borderId="16" xfId="40" applyFont="1" applyFill="1" applyBorder="1" applyAlignment="1">
      <alignment vertical="center"/>
      <protection/>
    </xf>
    <xf numFmtId="3" fontId="49" fillId="0" borderId="16" xfId="40" applyNumberFormat="1" applyFont="1" applyFill="1" applyBorder="1" applyAlignment="1">
      <alignment horizontal="center" vertical="center" wrapText="1"/>
      <protection/>
    </xf>
    <xf numFmtId="187" fontId="49" fillId="0" borderId="17" xfId="33" applyFont="1" applyFill="1" applyBorder="1" applyAlignment="1">
      <alignment horizontal="center" vertical="center" wrapText="1"/>
    </xf>
    <xf numFmtId="187" fontId="49" fillId="0" borderId="16" xfId="33" applyFont="1" applyFill="1" applyBorder="1" applyAlignment="1">
      <alignment horizontal="center" vertical="center" wrapText="1"/>
    </xf>
    <xf numFmtId="0" fontId="5" fillId="0" borderId="0" xfId="40" applyFont="1" applyFill="1" applyAlignment="1">
      <alignment vertical="center"/>
      <protection/>
    </xf>
    <xf numFmtId="3" fontId="5" fillId="0" borderId="16" xfId="40" applyNumberFormat="1" applyFont="1" applyFill="1" applyBorder="1" applyAlignment="1">
      <alignment vertical="center" wrapText="1"/>
      <protection/>
    </xf>
    <xf numFmtId="43" fontId="5" fillId="0" borderId="16" xfId="35" applyFont="1" applyFill="1" applyBorder="1" applyAlignment="1">
      <alignment vertical="center"/>
    </xf>
    <xf numFmtId="187" fontId="5" fillId="0" borderId="17" xfId="33" applyFont="1" applyFill="1" applyBorder="1" applyAlignment="1">
      <alignment vertical="center"/>
    </xf>
    <xf numFmtId="187" fontId="5" fillId="0" borderId="16" xfId="33" applyFont="1" applyFill="1" applyBorder="1" applyAlignment="1">
      <alignment vertical="center"/>
    </xf>
    <xf numFmtId="0" fontId="5" fillId="0" borderId="16" xfId="40" applyFont="1" applyFill="1" applyBorder="1" applyAlignment="1">
      <alignment vertical="center"/>
      <protection/>
    </xf>
    <xf numFmtId="0" fontId="5" fillId="0" borderId="19" xfId="40" applyFont="1" applyFill="1" applyBorder="1" applyAlignment="1">
      <alignment vertical="center"/>
      <protection/>
    </xf>
    <xf numFmtId="187" fontId="5" fillId="0" borderId="20" xfId="33" applyFont="1" applyFill="1" applyBorder="1" applyAlignment="1">
      <alignment vertical="center"/>
    </xf>
    <xf numFmtId="0" fontId="4" fillId="0" borderId="0" xfId="40" applyFont="1" applyFill="1" applyAlignment="1">
      <alignment horizontal="center" vertical="center"/>
      <protection/>
    </xf>
    <xf numFmtId="2" fontId="49" fillId="0" borderId="0" xfId="40" applyNumberFormat="1" applyFont="1" applyFill="1" applyAlignment="1">
      <alignment vertical="center"/>
      <protection/>
    </xf>
    <xf numFmtId="3" fontId="5" fillId="0" borderId="19" xfId="40" applyNumberFormat="1" applyFont="1" applyFill="1" applyBorder="1" applyAlignment="1">
      <alignment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88" fontId="51" fillId="0" borderId="10" xfId="33" applyNumberFormat="1" applyFont="1" applyFill="1" applyBorder="1" applyAlignment="1">
      <alignment vertical="center"/>
    </xf>
    <xf numFmtId="0" fontId="49" fillId="0" borderId="19" xfId="40" applyFont="1" applyFill="1" applyBorder="1" applyAlignment="1">
      <alignment vertical="center"/>
      <protection/>
    </xf>
    <xf numFmtId="3" fontId="5" fillId="0" borderId="18" xfId="40" applyNumberFormat="1" applyFont="1" applyFill="1" applyBorder="1" applyAlignment="1">
      <alignment vertical="center" wrapText="1"/>
      <protection/>
    </xf>
    <xf numFmtId="187" fontId="5" fillId="0" borderId="21" xfId="33" applyFont="1" applyFill="1" applyBorder="1" applyAlignment="1">
      <alignment vertical="center"/>
    </xf>
    <xf numFmtId="0" fontId="5" fillId="0" borderId="18" xfId="40" applyFont="1" applyFill="1" applyBorder="1" applyAlignment="1">
      <alignment vertical="center"/>
      <protection/>
    </xf>
    <xf numFmtId="3" fontId="5" fillId="0" borderId="22" xfId="40" applyNumberFormat="1" applyFont="1" applyFill="1" applyBorder="1" applyAlignment="1">
      <alignment vertical="center" wrapText="1"/>
      <protection/>
    </xf>
    <xf numFmtId="187" fontId="5" fillId="0" borderId="23" xfId="33" applyFont="1" applyFill="1" applyBorder="1" applyAlignment="1">
      <alignment vertical="center"/>
    </xf>
    <xf numFmtId="0" fontId="4" fillId="0" borderId="11" xfId="40" applyFont="1" applyFill="1" applyBorder="1" applyAlignment="1">
      <alignment vertical="center"/>
      <protection/>
    </xf>
    <xf numFmtId="0" fontId="4" fillId="0" borderId="0" xfId="40" applyFont="1" applyFill="1" applyAlignment="1">
      <alignment vertical="center"/>
      <protection/>
    </xf>
    <xf numFmtId="0" fontId="5" fillId="0" borderId="18" xfId="35" applyNumberFormat="1" applyFont="1" applyFill="1" applyBorder="1" applyAlignment="1">
      <alignment horizontal="center" vertical="center"/>
    </xf>
    <xf numFmtId="3" fontId="5" fillId="0" borderId="16" xfId="40" applyNumberFormat="1" applyFont="1" applyFill="1" applyBorder="1" applyAlignment="1">
      <alignment horizontal="left" vertical="center" wrapText="1"/>
      <protection/>
    </xf>
    <xf numFmtId="3" fontId="5" fillId="0" borderId="22" xfId="40" applyNumberFormat="1" applyFont="1" applyFill="1" applyBorder="1" applyAlignment="1">
      <alignment horizontal="left" vertical="center" wrapText="1"/>
      <protection/>
    </xf>
    <xf numFmtId="3" fontId="5" fillId="0" borderId="16" xfId="40" applyNumberFormat="1" applyFont="1" applyFill="1" applyBorder="1" applyAlignment="1">
      <alignment horizontal="center" vertical="center" wrapText="1"/>
      <protection/>
    </xf>
    <xf numFmtId="187" fontId="5" fillId="0" borderId="17" xfId="33" applyFont="1" applyFill="1" applyBorder="1" applyAlignment="1">
      <alignment horizontal="center" vertical="center" wrapText="1"/>
    </xf>
    <xf numFmtId="187" fontId="5" fillId="0" borderId="16" xfId="33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/>
    </xf>
    <xf numFmtId="187" fontId="53" fillId="0" borderId="0" xfId="33" applyFont="1" applyFill="1" applyBorder="1" applyAlignment="1">
      <alignment vertical="center"/>
    </xf>
    <xf numFmtId="3" fontId="53" fillId="0" borderId="10" xfId="40" applyNumberFormat="1" applyFont="1" applyFill="1" applyBorder="1" applyAlignment="1">
      <alignment horizontal="center" vertical="center" wrapText="1" shrinkToFit="1"/>
      <protection/>
    </xf>
    <xf numFmtId="187" fontId="53" fillId="0" borderId="12" xfId="33" applyFont="1" applyFill="1" applyBorder="1" applyAlignment="1">
      <alignment horizontal="center" vertical="center" wrapText="1" shrinkToFit="1"/>
    </xf>
    <xf numFmtId="187" fontId="53" fillId="0" borderId="10" xfId="33" applyFont="1" applyFill="1" applyBorder="1" applyAlignment="1">
      <alignment horizontal="center" vertical="center" wrapText="1" shrinkToFit="1"/>
    </xf>
    <xf numFmtId="0" fontId="53" fillId="0" borderId="11" xfId="40" applyFont="1" applyFill="1" applyBorder="1" applyAlignment="1">
      <alignment vertical="center"/>
      <protection/>
    </xf>
    <xf numFmtId="0" fontId="53" fillId="0" borderId="15" xfId="40" applyFont="1" applyFill="1" applyBorder="1" applyAlignment="1">
      <alignment vertical="center"/>
      <protection/>
    </xf>
    <xf numFmtId="187" fontId="53" fillId="0" borderId="15" xfId="33" applyFont="1" applyFill="1" applyBorder="1" applyAlignment="1">
      <alignment vertical="center"/>
    </xf>
    <xf numFmtId="0" fontId="53" fillId="0" borderId="13" xfId="40" applyFont="1" applyFill="1" applyBorder="1" applyAlignment="1">
      <alignment vertical="center"/>
      <protection/>
    </xf>
    <xf numFmtId="3" fontId="49" fillId="0" borderId="16" xfId="40" applyNumberFormat="1" applyFont="1" applyFill="1" applyBorder="1" applyAlignment="1">
      <alignment vertical="center" wrapText="1"/>
      <protection/>
    </xf>
    <xf numFmtId="187" fontId="49" fillId="0" borderId="16" xfId="33" applyFont="1" applyFill="1" applyBorder="1" applyAlignment="1">
      <alignment vertical="center"/>
    </xf>
    <xf numFmtId="3" fontId="49" fillId="0" borderId="22" xfId="40" applyNumberFormat="1" applyFont="1" applyFill="1" applyBorder="1" applyAlignment="1">
      <alignment vertical="center" wrapText="1"/>
      <protection/>
    </xf>
    <xf numFmtId="43" fontId="49" fillId="0" borderId="22" xfId="35" applyFont="1" applyFill="1" applyBorder="1" applyAlignment="1">
      <alignment vertical="center"/>
    </xf>
    <xf numFmtId="187" fontId="49" fillId="0" borderId="23" xfId="33" applyFont="1" applyFill="1" applyBorder="1" applyAlignment="1">
      <alignment vertical="center"/>
    </xf>
    <xf numFmtId="187" fontId="49" fillId="0" borderId="22" xfId="33" applyFont="1" applyFill="1" applyBorder="1" applyAlignment="1">
      <alignment vertical="center"/>
    </xf>
    <xf numFmtId="0" fontId="49" fillId="0" borderId="22" xfId="40" applyFont="1" applyFill="1" applyBorder="1" applyAlignment="1">
      <alignment vertical="center"/>
      <protection/>
    </xf>
    <xf numFmtId="43" fontId="49" fillId="0" borderId="18" xfId="35" applyFont="1" applyFill="1" applyBorder="1" applyAlignment="1">
      <alignment vertical="center"/>
    </xf>
    <xf numFmtId="0" fontId="49" fillId="0" borderId="10" xfId="40" applyFont="1" applyFill="1" applyBorder="1" applyAlignment="1">
      <alignment vertical="center"/>
      <protection/>
    </xf>
    <xf numFmtId="187" fontId="49" fillId="0" borderId="18" xfId="33" applyFont="1" applyFill="1" applyBorder="1" applyAlignment="1">
      <alignment vertical="center"/>
    </xf>
    <xf numFmtId="0" fontId="49" fillId="0" borderId="22" xfId="35" applyNumberFormat="1" applyFont="1" applyFill="1" applyBorder="1" applyAlignment="1">
      <alignment horizontal="center" vertical="center"/>
    </xf>
    <xf numFmtId="0" fontId="49" fillId="0" borderId="24" xfId="40" applyFont="1" applyFill="1" applyBorder="1" applyAlignment="1">
      <alignment vertical="center"/>
      <protection/>
    </xf>
    <xf numFmtId="0" fontId="49" fillId="0" borderId="16" xfId="35" applyNumberFormat="1" applyFont="1" applyFill="1" applyBorder="1" applyAlignment="1">
      <alignment horizontal="center" vertical="center"/>
    </xf>
    <xf numFmtId="43" fontId="49" fillId="0" borderId="19" xfId="35" applyFont="1" applyFill="1" applyBorder="1" applyAlignment="1">
      <alignment vertical="center"/>
    </xf>
    <xf numFmtId="187" fontId="49" fillId="0" borderId="20" xfId="33" applyFont="1" applyFill="1" applyBorder="1" applyAlignment="1">
      <alignment vertical="center"/>
    </xf>
    <xf numFmtId="187" fontId="49" fillId="0" borderId="19" xfId="33" applyFont="1" applyFill="1" applyBorder="1" applyAlignment="1">
      <alignment vertical="center"/>
    </xf>
    <xf numFmtId="0" fontId="54" fillId="0" borderId="10" xfId="40" applyFont="1" applyFill="1" applyBorder="1" applyAlignment="1">
      <alignment vertical="center"/>
      <protection/>
    </xf>
    <xf numFmtId="3" fontId="49" fillId="0" borderId="10" xfId="40" applyNumberFormat="1" applyFont="1" applyFill="1" applyBorder="1" applyAlignment="1">
      <alignment vertical="center" wrapText="1"/>
      <protection/>
    </xf>
    <xf numFmtId="43" fontId="49" fillId="0" borderId="10" xfId="35" applyFont="1" applyFill="1" applyBorder="1" applyAlignment="1">
      <alignment vertical="center"/>
    </xf>
    <xf numFmtId="187" fontId="49" fillId="0" borderId="10" xfId="33" applyFont="1" applyFill="1" applyBorder="1" applyAlignment="1">
      <alignment vertical="center"/>
    </xf>
    <xf numFmtId="0" fontId="49" fillId="0" borderId="25" xfId="40" applyFont="1" applyFill="1" applyBorder="1" applyAlignment="1">
      <alignment vertical="center"/>
      <protection/>
    </xf>
    <xf numFmtId="0" fontId="54" fillId="0" borderId="18" xfId="40" applyFont="1" applyFill="1" applyBorder="1" applyAlignment="1">
      <alignment vertical="center"/>
      <protection/>
    </xf>
    <xf numFmtId="3" fontId="49" fillId="0" borderId="22" xfId="40" applyNumberFormat="1" applyFont="1" applyFill="1" applyBorder="1" applyAlignment="1">
      <alignment horizontal="center" vertical="center" wrapText="1"/>
      <protection/>
    </xf>
    <xf numFmtId="187" fontId="49" fillId="0" borderId="23" xfId="33" applyFont="1" applyFill="1" applyBorder="1" applyAlignment="1">
      <alignment horizontal="center" vertical="center" wrapText="1"/>
    </xf>
    <xf numFmtId="0" fontId="49" fillId="0" borderId="10" xfId="35" applyNumberFormat="1" applyFont="1" applyFill="1" applyBorder="1" applyAlignment="1">
      <alignment horizontal="center" vertical="center"/>
    </xf>
    <xf numFmtId="0" fontId="49" fillId="0" borderId="26" xfId="40" applyFont="1" applyFill="1" applyBorder="1" applyAlignment="1">
      <alignment vertical="center"/>
      <protection/>
    </xf>
    <xf numFmtId="3" fontId="53" fillId="0" borderId="10" xfId="40" applyNumberFormat="1" applyFont="1" applyFill="1" applyBorder="1" applyAlignment="1">
      <alignment horizontal="center" vertical="center" wrapText="1"/>
      <protection/>
    </xf>
    <xf numFmtId="0" fontId="53" fillId="0" borderId="10" xfId="35" applyNumberFormat="1" applyFont="1" applyFill="1" applyBorder="1" applyAlignment="1">
      <alignment horizontal="center" vertical="center"/>
    </xf>
    <xf numFmtId="187" fontId="49" fillId="0" borderId="17" xfId="33" applyFont="1" applyFill="1" applyBorder="1" applyAlignment="1">
      <alignment vertical="center" wrapText="1"/>
    </xf>
    <xf numFmtId="187" fontId="49" fillId="0" borderId="16" xfId="33" applyFont="1" applyFill="1" applyBorder="1" applyAlignment="1">
      <alignment vertical="center" wrapText="1"/>
    </xf>
    <xf numFmtId="187" fontId="49" fillId="0" borderId="23" xfId="33" applyFont="1" applyFill="1" applyBorder="1" applyAlignment="1">
      <alignment vertical="center" wrapText="1"/>
    </xf>
    <xf numFmtId="187" fontId="49" fillId="0" borderId="22" xfId="33" applyFont="1" applyFill="1" applyBorder="1" applyAlignment="1">
      <alignment vertical="center" wrapText="1"/>
    </xf>
    <xf numFmtId="3" fontId="49" fillId="0" borderId="22" xfId="40" applyNumberFormat="1" applyFont="1" applyFill="1" applyBorder="1" applyAlignment="1">
      <alignment horizontal="left" vertical="center" wrapText="1"/>
      <protection/>
    </xf>
    <xf numFmtId="187" fontId="49" fillId="0" borderId="23" xfId="33" applyFont="1" applyFill="1" applyBorder="1" applyAlignment="1">
      <alignment horizontal="left" vertical="center" wrapText="1"/>
    </xf>
    <xf numFmtId="187" fontId="49" fillId="0" borderId="22" xfId="33" applyFont="1" applyFill="1" applyBorder="1" applyAlignment="1">
      <alignment horizontal="left" vertical="center" wrapText="1"/>
    </xf>
    <xf numFmtId="43" fontId="49" fillId="0" borderId="27" xfId="35" applyFont="1" applyFill="1" applyBorder="1" applyAlignment="1">
      <alignment vertical="center"/>
    </xf>
    <xf numFmtId="187" fontId="49" fillId="0" borderId="17" xfId="33" applyFont="1" applyFill="1" applyBorder="1" applyAlignment="1">
      <alignment horizontal="center" vertical="center"/>
    </xf>
    <xf numFmtId="187" fontId="49" fillId="0" borderId="20" xfId="33" applyFont="1" applyFill="1" applyBorder="1" applyAlignment="1">
      <alignment horizontal="center" vertical="center"/>
    </xf>
    <xf numFmtId="0" fontId="49" fillId="0" borderId="18" xfId="40" applyFont="1" applyFill="1" applyBorder="1" applyAlignment="1">
      <alignment vertical="top"/>
      <protection/>
    </xf>
    <xf numFmtId="0" fontId="49" fillId="0" borderId="0" xfId="40" applyFont="1" applyFill="1" applyAlignment="1">
      <alignment vertical="top"/>
      <protection/>
    </xf>
    <xf numFmtId="43" fontId="49" fillId="0" borderId="22" xfId="35" applyFont="1" applyFill="1" applyBorder="1" applyAlignment="1">
      <alignment vertical="top"/>
    </xf>
    <xf numFmtId="187" fontId="49" fillId="0" borderId="23" xfId="33" applyFont="1" applyFill="1" applyBorder="1" applyAlignment="1">
      <alignment vertical="top"/>
    </xf>
    <xf numFmtId="0" fontId="49" fillId="0" borderId="22" xfId="40" applyFont="1" applyFill="1" applyBorder="1" applyAlignment="1">
      <alignment vertical="top"/>
      <protection/>
    </xf>
    <xf numFmtId="187" fontId="53" fillId="0" borderId="13" xfId="33" applyFont="1" applyFill="1" applyBorder="1" applyAlignment="1">
      <alignment horizontal="center" vertical="center"/>
    </xf>
    <xf numFmtId="187" fontId="53" fillId="0" borderId="10" xfId="33" applyFont="1" applyFill="1" applyBorder="1" applyAlignment="1">
      <alignment horizontal="center" vertical="center"/>
    </xf>
    <xf numFmtId="0" fontId="55" fillId="0" borderId="19" xfId="40" applyFont="1" applyFill="1" applyBorder="1" applyAlignment="1">
      <alignment vertical="center"/>
      <protection/>
    </xf>
    <xf numFmtId="3" fontId="53" fillId="0" borderId="16" xfId="40" applyNumberFormat="1" applyFont="1" applyFill="1" applyBorder="1" applyAlignment="1">
      <alignment horizontal="center" vertical="center" wrapText="1"/>
      <protection/>
    </xf>
    <xf numFmtId="187" fontId="53" fillId="0" borderId="17" xfId="33" applyFont="1" applyFill="1" applyBorder="1" applyAlignment="1">
      <alignment horizontal="center" vertical="center" wrapText="1"/>
    </xf>
    <xf numFmtId="187" fontId="53" fillId="0" borderId="16" xfId="33" applyFont="1" applyFill="1" applyBorder="1" applyAlignment="1">
      <alignment horizontal="center" vertical="center" wrapText="1"/>
    </xf>
    <xf numFmtId="0" fontId="53" fillId="0" borderId="16" xfId="40" applyFont="1" applyFill="1" applyBorder="1" applyAlignment="1">
      <alignment vertical="center"/>
      <protection/>
    </xf>
    <xf numFmtId="190" fontId="49" fillId="0" borderId="10" xfId="35" applyNumberFormat="1" applyFont="1" applyFill="1" applyBorder="1" applyAlignment="1">
      <alignment vertical="center"/>
    </xf>
    <xf numFmtId="43" fontId="49" fillId="0" borderId="28" xfId="35" applyFont="1" applyFill="1" applyBorder="1" applyAlignment="1">
      <alignment vertical="center"/>
    </xf>
    <xf numFmtId="187" fontId="49" fillId="0" borderId="13" xfId="33" applyFont="1" applyFill="1" applyBorder="1" applyAlignment="1">
      <alignment vertical="center"/>
    </xf>
    <xf numFmtId="43" fontId="53" fillId="0" borderId="10" xfId="35" applyFont="1" applyFill="1" applyBorder="1" applyAlignment="1">
      <alignment vertical="center"/>
    </xf>
    <xf numFmtId="43" fontId="53" fillId="0" borderId="28" xfId="35" applyFont="1" applyFill="1" applyBorder="1" applyAlignment="1">
      <alignment vertical="center"/>
    </xf>
    <xf numFmtId="2" fontId="53" fillId="0" borderId="10" xfId="35" applyNumberFormat="1" applyFont="1" applyFill="1" applyBorder="1" applyAlignment="1">
      <alignment horizontal="center" vertical="center"/>
    </xf>
    <xf numFmtId="0" fontId="52" fillId="0" borderId="0" xfId="0" applyNumberFormat="1" applyFont="1" applyAlignment="1">
      <alignment horizontal="center"/>
    </xf>
    <xf numFmtId="188" fontId="52" fillId="0" borderId="0" xfId="0" applyNumberFormat="1" applyFont="1" applyAlignment="1">
      <alignment/>
    </xf>
    <xf numFmtId="0" fontId="50" fillId="0" borderId="10" xfId="0" applyNumberFormat="1" applyFont="1" applyBorder="1" applyAlignment="1">
      <alignment horizontal="center" vertical="center" wrapText="1"/>
    </xf>
    <xf numFmtId="188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6" fillId="0" borderId="10" xfId="33" applyNumberFormat="1" applyFont="1" applyBorder="1" applyAlignment="1">
      <alignment horizontal="center"/>
    </xf>
    <xf numFmtId="188" fontId="56" fillId="0" borderId="10" xfId="33" applyNumberFormat="1" applyFont="1" applyBorder="1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33" applyNumberFormat="1" applyFont="1" applyBorder="1" applyAlignment="1">
      <alignment horizontal="center" vertical="top"/>
    </xf>
    <xf numFmtId="188" fontId="56" fillId="0" borderId="10" xfId="33" applyNumberFormat="1" applyFont="1" applyBorder="1" applyAlignment="1">
      <alignment vertical="top"/>
    </xf>
    <xf numFmtId="188" fontId="56" fillId="0" borderId="10" xfId="33" applyNumberFormat="1" applyFont="1" applyBorder="1" applyAlignment="1">
      <alignment/>
    </xf>
    <xf numFmtId="0" fontId="56" fillId="0" borderId="10" xfId="33" applyNumberFormat="1" applyFont="1" applyBorder="1" applyAlignment="1">
      <alignment horizontal="center" vertical="center"/>
    </xf>
    <xf numFmtId="188" fontId="56" fillId="0" borderId="10" xfId="33" applyNumberFormat="1" applyFont="1" applyBorder="1" applyAlignment="1">
      <alignment vertical="center"/>
    </xf>
    <xf numFmtId="0" fontId="50" fillId="0" borderId="10" xfId="33" applyNumberFormat="1" applyFont="1" applyBorder="1" applyAlignment="1">
      <alignment horizontal="center" vertical="center"/>
    </xf>
    <xf numFmtId="188" fontId="50" fillId="0" borderId="10" xfId="33" applyNumberFormat="1" applyFont="1" applyBorder="1" applyAlignment="1">
      <alignment vertical="center"/>
    </xf>
    <xf numFmtId="187" fontId="5" fillId="0" borderId="21" xfId="33" applyFont="1" applyFill="1" applyBorder="1" applyAlignment="1">
      <alignment horizontal="center" vertical="center"/>
    </xf>
    <xf numFmtId="0" fontId="4" fillId="0" borderId="0" xfId="40" applyFont="1" applyFill="1" applyBorder="1" applyAlignment="1">
      <alignment vertical="center"/>
      <protection/>
    </xf>
    <xf numFmtId="187" fontId="4" fillId="0" borderId="0" xfId="33" applyFont="1" applyFill="1" applyBorder="1" applyAlignment="1">
      <alignment vertical="center"/>
    </xf>
    <xf numFmtId="3" fontId="4" fillId="0" borderId="10" xfId="40" applyNumberFormat="1" applyFont="1" applyFill="1" applyBorder="1" applyAlignment="1">
      <alignment horizontal="center" vertical="center" wrapText="1" shrinkToFit="1"/>
      <protection/>
    </xf>
    <xf numFmtId="187" fontId="4" fillId="0" borderId="12" xfId="33" applyFont="1" applyFill="1" applyBorder="1" applyAlignment="1">
      <alignment horizontal="center" vertical="center" wrapText="1" shrinkToFit="1"/>
    </xf>
    <xf numFmtId="187" fontId="4" fillId="0" borderId="10" xfId="33" applyFont="1" applyFill="1" applyBorder="1" applyAlignment="1">
      <alignment horizontal="center" vertical="center" wrapText="1" shrinkToFit="1"/>
    </xf>
    <xf numFmtId="3" fontId="4" fillId="0" borderId="16" xfId="40" applyNumberFormat="1" applyFont="1" applyFill="1" applyBorder="1" applyAlignment="1">
      <alignment vertical="center" wrapText="1"/>
      <protection/>
    </xf>
    <xf numFmtId="3" fontId="5" fillId="0" borderId="10" xfId="40" applyNumberFormat="1" applyFont="1" applyFill="1" applyBorder="1" applyAlignment="1">
      <alignment vertical="center" wrapText="1"/>
      <protection/>
    </xf>
    <xf numFmtId="187" fontId="5" fillId="0" borderId="12" xfId="33" applyFont="1" applyFill="1" applyBorder="1" applyAlignment="1">
      <alignment horizontal="center" vertical="center"/>
    </xf>
    <xf numFmtId="3" fontId="5" fillId="0" borderId="22" xfId="40" applyNumberFormat="1" applyFont="1" applyFill="1" applyBorder="1" applyAlignment="1">
      <alignment horizontal="left" vertical="top" wrapText="1"/>
      <protection/>
    </xf>
    <xf numFmtId="187" fontId="5" fillId="0" borderId="21" xfId="33" applyFont="1" applyFill="1" applyBorder="1" applyAlignment="1">
      <alignment vertical="top"/>
    </xf>
    <xf numFmtId="187" fontId="5" fillId="0" borderId="12" xfId="33" applyFont="1" applyFill="1" applyBorder="1" applyAlignment="1">
      <alignment vertical="center"/>
    </xf>
    <xf numFmtId="3" fontId="5" fillId="0" borderId="24" xfId="40" applyNumberFormat="1" applyFont="1" applyFill="1" applyBorder="1" applyAlignment="1">
      <alignment vertical="center" wrapText="1"/>
      <protection/>
    </xf>
    <xf numFmtId="187" fontId="5" fillId="0" borderId="29" xfId="33" applyFont="1" applyFill="1" applyBorder="1" applyAlignment="1">
      <alignment vertical="center"/>
    </xf>
    <xf numFmtId="43" fontId="5" fillId="0" borderId="24" xfId="35" applyFont="1" applyFill="1" applyBorder="1" applyAlignment="1">
      <alignment vertical="center"/>
    </xf>
    <xf numFmtId="187" fontId="5" fillId="0" borderId="24" xfId="33" applyFont="1" applyFill="1" applyBorder="1" applyAlignment="1">
      <alignment vertical="center"/>
    </xf>
    <xf numFmtId="0" fontId="5" fillId="0" borderId="24" xfId="40" applyFont="1" applyFill="1" applyBorder="1" applyAlignment="1">
      <alignment vertical="center"/>
      <protection/>
    </xf>
    <xf numFmtId="3" fontId="4" fillId="0" borderId="22" xfId="40" applyNumberFormat="1" applyFont="1" applyFill="1" applyBorder="1" applyAlignment="1">
      <alignment horizontal="center" vertical="center" wrapText="1"/>
      <protection/>
    </xf>
    <xf numFmtId="0" fontId="4" fillId="0" borderId="22" xfId="35" applyNumberFormat="1" applyFont="1" applyFill="1" applyBorder="1" applyAlignment="1">
      <alignment horizontal="center" vertical="center"/>
    </xf>
    <xf numFmtId="43" fontId="4" fillId="0" borderId="22" xfId="35" applyFont="1" applyFill="1" applyBorder="1" applyAlignment="1">
      <alignment vertical="center"/>
    </xf>
    <xf numFmtId="0" fontId="4" fillId="0" borderId="22" xfId="40" applyFont="1" applyFill="1" applyBorder="1" applyAlignment="1">
      <alignment vertical="center"/>
      <protection/>
    </xf>
    <xf numFmtId="0" fontId="5" fillId="0" borderId="10" xfId="35" applyNumberFormat="1" applyFont="1" applyFill="1" applyBorder="1" applyAlignment="1">
      <alignment horizontal="center" vertical="center"/>
    </xf>
    <xf numFmtId="43" fontId="5" fillId="0" borderId="10" xfId="35" applyFont="1" applyFill="1" applyBorder="1" applyAlignment="1">
      <alignment vertical="center"/>
    </xf>
    <xf numFmtId="187" fontId="5" fillId="0" borderId="10" xfId="33" applyFont="1" applyFill="1" applyBorder="1" applyAlignment="1">
      <alignment vertical="center"/>
    </xf>
    <xf numFmtId="0" fontId="5" fillId="0" borderId="10" xfId="40" applyFont="1" applyFill="1" applyBorder="1" applyAlignment="1">
      <alignment vertical="center"/>
      <protection/>
    </xf>
    <xf numFmtId="0" fontId="4" fillId="0" borderId="15" xfId="40" applyFont="1" applyFill="1" applyBorder="1" applyAlignment="1">
      <alignment vertical="center"/>
      <protection/>
    </xf>
    <xf numFmtId="187" fontId="4" fillId="0" borderId="15" xfId="33" applyFont="1" applyFill="1" applyBorder="1" applyAlignment="1">
      <alignment vertical="center"/>
    </xf>
    <xf numFmtId="0" fontId="4" fillId="0" borderId="13" xfId="40" applyFont="1" applyFill="1" applyBorder="1" applyAlignment="1">
      <alignment vertical="center"/>
      <protection/>
    </xf>
    <xf numFmtId="43" fontId="4" fillId="0" borderId="22" xfId="35" applyNumberFormat="1" applyFont="1" applyFill="1" applyBorder="1" applyAlignment="1">
      <alignment horizontal="center" vertical="center"/>
    </xf>
    <xf numFmtId="3" fontId="4" fillId="0" borderId="30" xfId="40" applyNumberFormat="1" applyFont="1" applyFill="1" applyBorder="1" applyAlignment="1">
      <alignment horizontal="center" vertical="center" wrapText="1"/>
      <protection/>
    </xf>
    <xf numFmtId="43" fontId="4" fillId="0" borderId="30" xfId="35" applyFont="1" applyFill="1" applyBorder="1" applyAlignment="1">
      <alignment vertical="center"/>
    </xf>
    <xf numFmtId="0" fontId="4" fillId="0" borderId="31" xfId="35" applyNumberFormat="1" applyFont="1" applyFill="1" applyBorder="1" applyAlignment="1">
      <alignment horizontal="center" vertical="center"/>
    </xf>
    <xf numFmtId="43" fontId="4" fillId="0" borderId="32" xfId="35" applyFont="1" applyFill="1" applyBorder="1" applyAlignment="1">
      <alignment vertical="center"/>
    </xf>
    <xf numFmtId="0" fontId="4" fillId="0" borderId="30" xfId="40" applyFont="1" applyFill="1" applyBorder="1" applyAlignment="1">
      <alignment vertical="center"/>
      <protection/>
    </xf>
    <xf numFmtId="190" fontId="4" fillId="0" borderId="22" xfId="35" applyNumberFormat="1" applyFont="1" applyFill="1" applyBorder="1" applyAlignment="1">
      <alignment vertical="center"/>
    </xf>
    <xf numFmtId="3" fontId="4" fillId="0" borderId="10" xfId="40" applyNumberFormat="1" applyFont="1" applyFill="1" applyBorder="1" applyAlignment="1">
      <alignment horizontal="center" vertical="center" wrapText="1"/>
      <protection/>
    </xf>
    <xf numFmtId="187" fontId="5" fillId="0" borderId="23" xfId="33" applyFont="1" applyFill="1" applyBorder="1" applyAlignment="1">
      <alignment vertical="center" wrapText="1"/>
    </xf>
    <xf numFmtId="187" fontId="5" fillId="0" borderId="22" xfId="33" applyFont="1" applyFill="1" applyBorder="1" applyAlignment="1">
      <alignment vertical="center" wrapText="1"/>
    </xf>
    <xf numFmtId="0" fontId="5" fillId="0" borderId="22" xfId="40" applyFont="1" applyFill="1" applyBorder="1" applyAlignment="1">
      <alignment vertical="center"/>
      <protection/>
    </xf>
    <xf numFmtId="0" fontId="4" fillId="0" borderId="30" xfId="35" applyNumberFormat="1" applyFont="1" applyFill="1" applyBorder="1" applyAlignment="1">
      <alignment horizontal="center" vertical="center"/>
    </xf>
    <xf numFmtId="43" fontId="4" fillId="0" borderId="30" xfId="35" applyNumberFormat="1" applyFont="1" applyFill="1" applyBorder="1" applyAlignment="1">
      <alignment horizontal="center" vertical="center"/>
    </xf>
    <xf numFmtId="0" fontId="4" fillId="0" borderId="32" xfId="40" applyFont="1" applyFill="1" applyBorder="1" applyAlignment="1">
      <alignment vertical="center"/>
      <protection/>
    </xf>
    <xf numFmtId="0" fontId="4" fillId="0" borderId="30" xfId="40" applyFont="1" applyFill="1" applyBorder="1" applyAlignment="1">
      <alignment horizontal="center" vertical="center"/>
      <protection/>
    </xf>
    <xf numFmtId="0" fontId="5" fillId="0" borderId="30" xfId="40" applyFont="1" applyFill="1" applyBorder="1" applyAlignment="1">
      <alignment vertical="center"/>
      <protection/>
    </xf>
    <xf numFmtId="0" fontId="4" fillId="0" borderId="28" xfId="35" applyNumberFormat="1" applyFont="1" applyFill="1" applyBorder="1" applyAlignment="1">
      <alignment horizontal="center" vertical="center"/>
    </xf>
    <xf numFmtId="187" fontId="4" fillId="0" borderId="13" xfId="33" applyFont="1" applyFill="1" applyBorder="1" applyAlignment="1">
      <alignment horizontal="center" vertical="center"/>
    </xf>
    <xf numFmtId="187" fontId="4" fillId="0" borderId="10" xfId="33" applyFont="1" applyFill="1" applyBorder="1" applyAlignment="1">
      <alignment horizontal="center" vertical="center"/>
    </xf>
    <xf numFmtId="187" fontId="5" fillId="0" borderId="23" xfId="33" applyFont="1" applyFill="1" applyBorder="1" applyAlignment="1">
      <alignment vertical="top"/>
    </xf>
    <xf numFmtId="0" fontId="49" fillId="0" borderId="33" xfId="35" applyNumberFormat="1" applyFont="1" applyFill="1" applyBorder="1" applyAlignment="1">
      <alignment horizontal="center" vertical="center"/>
    </xf>
    <xf numFmtId="43" fontId="5" fillId="0" borderId="19" xfId="35" applyFont="1" applyFill="1" applyBorder="1" applyAlignment="1">
      <alignment vertical="center"/>
    </xf>
    <xf numFmtId="0" fontId="5" fillId="0" borderId="16" xfId="35" applyNumberFormat="1" applyFont="1" applyFill="1" applyBorder="1" applyAlignment="1">
      <alignment horizontal="center" vertical="center"/>
    </xf>
    <xf numFmtId="187" fontId="5" fillId="0" borderId="19" xfId="33" applyFont="1" applyFill="1" applyBorder="1" applyAlignment="1">
      <alignment vertical="center"/>
    </xf>
    <xf numFmtId="187" fontId="4" fillId="0" borderId="34" xfId="35" applyNumberFormat="1" applyFont="1" applyFill="1" applyBorder="1" applyAlignment="1">
      <alignment horizontal="center" vertical="center"/>
    </xf>
    <xf numFmtId="187" fontId="4" fillId="0" borderId="30" xfId="33" applyFont="1" applyFill="1" applyBorder="1" applyAlignment="1">
      <alignment horizontal="center" vertical="center"/>
    </xf>
    <xf numFmtId="43" fontId="4" fillId="0" borderId="35" xfId="35" applyFont="1" applyFill="1" applyBorder="1" applyAlignment="1">
      <alignment vertical="center"/>
    </xf>
    <xf numFmtId="43" fontId="4" fillId="0" borderId="36" xfId="35" applyFont="1" applyFill="1" applyBorder="1" applyAlignment="1">
      <alignment vertical="center"/>
    </xf>
    <xf numFmtId="0" fontId="5" fillId="0" borderId="19" xfId="35" applyNumberFormat="1" applyFont="1" applyFill="1" applyBorder="1" applyAlignment="1">
      <alignment horizontal="center" vertical="center"/>
    </xf>
    <xf numFmtId="0" fontId="5" fillId="0" borderId="37" xfId="35" applyNumberFormat="1" applyFont="1" applyFill="1" applyBorder="1" applyAlignment="1">
      <alignment horizontal="center" vertical="center"/>
    </xf>
    <xf numFmtId="0" fontId="5" fillId="0" borderId="35" xfId="40" applyFont="1" applyFill="1" applyBorder="1" applyAlignment="1">
      <alignment vertical="center"/>
      <protection/>
    </xf>
    <xf numFmtId="43" fontId="5" fillId="0" borderId="16" xfId="35" applyFont="1" applyFill="1" applyBorder="1" applyAlignment="1">
      <alignment horizontal="center" vertical="center"/>
    </xf>
    <xf numFmtId="43" fontId="5" fillId="0" borderId="30" xfId="35" applyFont="1" applyFill="1" applyBorder="1" applyAlignment="1">
      <alignment vertical="center"/>
    </xf>
    <xf numFmtId="4" fontId="4" fillId="0" borderId="30" xfId="40" applyNumberFormat="1" applyFont="1" applyFill="1" applyBorder="1" applyAlignment="1">
      <alignment horizontal="center" vertical="center" wrapText="1"/>
      <protection/>
    </xf>
    <xf numFmtId="0" fontId="4" fillId="0" borderId="32" xfId="40" applyFont="1" applyFill="1" applyBorder="1" applyAlignment="1">
      <alignment horizontal="center" vertical="center"/>
      <protection/>
    </xf>
    <xf numFmtId="43" fontId="5" fillId="0" borderId="19" xfId="35" applyFont="1" applyFill="1" applyBorder="1" applyAlignment="1">
      <alignment horizontal="center" vertical="center"/>
    </xf>
    <xf numFmtId="43" fontId="5" fillId="0" borderId="18" xfId="35" applyFont="1" applyFill="1" applyBorder="1" applyAlignment="1">
      <alignment vertical="center"/>
    </xf>
    <xf numFmtId="43" fontId="5" fillId="0" borderId="22" xfId="35" applyFont="1" applyFill="1" applyBorder="1" applyAlignment="1">
      <alignment vertical="center"/>
    </xf>
    <xf numFmtId="187" fontId="5" fillId="0" borderId="22" xfId="33" applyFont="1" applyFill="1" applyBorder="1" applyAlignment="1">
      <alignment vertical="center"/>
    </xf>
    <xf numFmtId="187" fontId="5" fillId="0" borderId="18" xfId="33" applyFont="1" applyFill="1" applyBorder="1" applyAlignment="1">
      <alignment vertical="center"/>
    </xf>
    <xf numFmtId="0" fontId="5" fillId="0" borderId="24" xfId="35" applyNumberFormat="1" applyFont="1" applyFill="1" applyBorder="1" applyAlignment="1">
      <alignment horizontal="center" vertical="center"/>
    </xf>
    <xf numFmtId="43" fontId="5" fillId="0" borderId="38" xfId="35" applyFont="1" applyFill="1" applyBorder="1" applyAlignment="1">
      <alignment vertical="center"/>
    </xf>
    <xf numFmtId="0" fontId="5" fillId="0" borderId="39" xfId="35" applyNumberFormat="1" applyFont="1" applyFill="1" applyBorder="1" applyAlignment="1">
      <alignment horizontal="center" vertical="center"/>
    </xf>
    <xf numFmtId="43" fontId="5" fillId="0" borderId="18" xfId="35" applyFont="1" applyFill="1" applyBorder="1" applyAlignment="1">
      <alignment vertical="top"/>
    </xf>
    <xf numFmtId="0" fontId="5" fillId="0" borderId="28" xfId="35" applyNumberFormat="1" applyFont="1" applyFill="1" applyBorder="1" applyAlignment="1">
      <alignment horizontal="center" vertical="center"/>
    </xf>
    <xf numFmtId="187" fontId="5" fillId="0" borderId="18" xfId="33" applyFont="1" applyFill="1" applyBorder="1" applyAlignment="1">
      <alignment vertical="top"/>
    </xf>
    <xf numFmtId="187" fontId="5" fillId="0" borderId="22" xfId="33" applyFont="1" applyFill="1" applyBorder="1" applyAlignment="1">
      <alignment vertical="top"/>
    </xf>
    <xf numFmtId="0" fontId="5" fillId="0" borderId="22" xfId="35" applyNumberFormat="1" applyFont="1" applyFill="1" applyBorder="1" applyAlignment="1">
      <alignment horizontal="center" vertical="center"/>
    </xf>
    <xf numFmtId="0" fontId="5" fillId="0" borderId="38" xfId="35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187" fontId="5" fillId="0" borderId="10" xfId="33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33" applyNumberFormat="1" applyFont="1" applyBorder="1" applyAlignment="1">
      <alignment horizontal="center" vertical="center"/>
    </xf>
    <xf numFmtId="187" fontId="5" fillId="0" borderId="0" xfId="0" applyNumberFormat="1" applyFont="1" applyAlignment="1">
      <alignment/>
    </xf>
    <xf numFmtId="43" fontId="4" fillId="0" borderId="10" xfId="35" applyFont="1" applyFill="1" applyBorder="1" applyAlignment="1">
      <alignment vertical="center"/>
    </xf>
    <xf numFmtId="0" fontId="4" fillId="0" borderId="40" xfId="40" applyFont="1" applyFill="1" applyBorder="1" applyAlignment="1">
      <alignment vertical="center"/>
      <protection/>
    </xf>
    <xf numFmtId="0" fontId="53" fillId="0" borderId="34" xfId="40" applyFont="1" applyFill="1" applyBorder="1" applyAlignment="1">
      <alignment vertical="center"/>
      <protection/>
    </xf>
    <xf numFmtId="0" fontId="4" fillId="0" borderId="35" xfId="40" applyFont="1" applyFill="1" applyBorder="1" applyAlignment="1">
      <alignment horizontal="center" vertical="center"/>
      <protection/>
    </xf>
    <xf numFmtId="0" fontId="5" fillId="0" borderId="41" xfId="35" applyNumberFormat="1" applyFont="1" applyFill="1" applyBorder="1" applyAlignment="1">
      <alignment horizontal="center" vertical="center"/>
    </xf>
    <xf numFmtId="43" fontId="5" fillId="0" borderId="22" xfId="35" applyFont="1" applyFill="1" applyBorder="1" applyAlignment="1">
      <alignment horizontal="center" vertical="center"/>
    </xf>
    <xf numFmtId="0" fontId="4" fillId="0" borderId="42" xfId="35" applyNumberFormat="1" applyFont="1" applyFill="1" applyBorder="1" applyAlignment="1">
      <alignment horizontal="center" vertical="center"/>
    </xf>
    <xf numFmtId="187" fontId="5" fillId="0" borderId="22" xfId="33" applyFont="1" applyBorder="1" applyAlignment="1">
      <alignment horizontal="center" vertical="center"/>
    </xf>
    <xf numFmtId="0" fontId="5" fillId="0" borderId="24" xfId="0" applyFont="1" applyBorder="1" applyAlignment="1">
      <alignment vertical="top" wrapText="1"/>
    </xf>
    <xf numFmtId="187" fontId="5" fillId="0" borderId="24" xfId="33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87" fontId="4" fillId="0" borderId="22" xfId="33" applyFont="1" applyBorder="1" applyAlignment="1">
      <alignment horizontal="center" vertical="center"/>
    </xf>
    <xf numFmtId="0" fontId="4" fillId="0" borderId="22" xfId="33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top"/>
    </xf>
    <xf numFmtId="188" fontId="56" fillId="0" borderId="10" xfId="33" applyNumberFormat="1" applyFont="1" applyBorder="1" applyAlignment="1">
      <alignment horizontal="center" vertical="top"/>
    </xf>
    <xf numFmtId="0" fontId="56" fillId="0" borderId="10" xfId="0" applyNumberFormat="1" applyFont="1" applyFill="1" applyBorder="1" applyAlignment="1">
      <alignment horizontal="center" vertical="top"/>
    </xf>
    <xf numFmtId="188" fontId="56" fillId="0" borderId="10" xfId="33" applyNumberFormat="1" applyFont="1" applyFill="1" applyBorder="1" applyAlignment="1">
      <alignment horizontal="center" vertical="top"/>
    </xf>
    <xf numFmtId="0" fontId="52" fillId="0" borderId="0" xfId="0" applyFont="1" applyAlignment="1">
      <alignment vertical="top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/>
    </xf>
    <xf numFmtId="0" fontId="52" fillId="0" borderId="0" xfId="0" applyFont="1" applyFill="1" applyAlignment="1">
      <alignment vertical="top"/>
    </xf>
    <xf numFmtId="0" fontId="56" fillId="0" borderId="10" xfId="33" applyNumberFormat="1" applyFont="1" applyFill="1" applyBorder="1" applyAlignment="1">
      <alignment horizontal="center" vertical="top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 vertical="top"/>
    </xf>
    <xf numFmtId="3" fontId="52" fillId="0" borderId="22" xfId="40" applyNumberFormat="1" applyFont="1" applyFill="1" applyBorder="1" applyAlignment="1">
      <alignment vertical="center" wrapText="1"/>
      <protection/>
    </xf>
    <xf numFmtId="43" fontId="52" fillId="0" borderId="22" xfId="35" applyFont="1" applyFill="1" applyBorder="1" applyAlignment="1">
      <alignment vertical="center"/>
    </xf>
    <xf numFmtId="187" fontId="52" fillId="0" borderId="22" xfId="33" applyFont="1" applyFill="1" applyBorder="1" applyAlignment="1">
      <alignment vertical="center"/>
    </xf>
    <xf numFmtId="1" fontId="5" fillId="0" borderId="43" xfId="35" applyNumberFormat="1" applyFont="1" applyFill="1" applyBorder="1" applyAlignment="1">
      <alignment horizontal="center" vertical="center"/>
    </xf>
    <xf numFmtId="43" fontId="5" fillId="0" borderId="43" xfId="35" applyFont="1" applyFill="1" applyBorder="1" applyAlignment="1">
      <alignment vertical="center"/>
    </xf>
    <xf numFmtId="43" fontId="5" fillId="0" borderId="44" xfId="35" applyFont="1" applyFill="1" applyBorder="1" applyAlignment="1">
      <alignment vertical="center"/>
    </xf>
    <xf numFmtId="187" fontId="5" fillId="0" borderId="45" xfId="33" applyFont="1" applyFill="1" applyBorder="1" applyAlignment="1">
      <alignment horizontal="center" vertical="center"/>
    </xf>
    <xf numFmtId="187" fontId="5" fillId="0" borderId="43" xfId="33" applyFont="1" applyFill="1" applyBorder="1" applyAlignment="1">
      <alignment vertical="center"/>
    </xf>
    <xf numFmtId="0" fontId="5" fillId="0" borderId="43" xfId="40" applyFont="1" applyFill="1" applyBorder="1" applyAlignment="1">
      <alignment vertical="center"/>
      <protection/>
    </xf>
    <xf numFmtId="43" fontId="5" fillId="0" borderId="46" xfId="35" applyFont="1" applyFill="1" applyBorder="1" applyAlignment="1">
      <alignment vertical="center"/>
    </xf>
    <xf numFmtId="187" fontId="5" fillId="0" borderId="47" xfId="33" applyFont="1" applyFill="1" applyBorder="1" applyAlignment="1">
      <alignment horizontal="center" vertical="center"/>
    </xf>
    <xf numFmtId="187" fontId="5" fillId="0" borderId="46" xfId="33" applyFont="1" applyFill="1" applyBorder="1" applyAlignment="1">
      <alignment vertical="center"/>
    </xf>
    <xf numFmtId="0" fontId="5" fillId="0" borderId="46" xfId="40" applyFont="1" applyFill="1" applyBorder="1" applyAlignment="1">
      <alignment vertical="center"/>
      <protection/>
    </xf>
    <xf numFmtId="43" fontId="5" fillId="0" borderId="48" xfId="35" applyFont="1" applyFill="1" applyBorder="1" applyAlignment="1">
      <alignment vertical="center"/>
    </xf>
    <xf numFmtId="187" fontId="5" fillId="0" borderId="49" xfId="33" applyFont="1" applyFill="1" applyBorder="1" applyAlignment="1">
      <alignment vertical="center"/>
    </xf>
    <xf numFmtId="187" fontId="49" fillId="0" borderId="48" xfId="33" applyFont="1" applyFill="1" applyBorder="1" applyAlignment="1">
      <alignment vertical="center"/>
    </xf>
    <xf numFmtId="43" fontId="49" fillId="0" borderId="48" xfId="35" applyFont="1" applyFill="1" applyBorder="1" applyAlignment="1">
      <alignment vertical="center"/>
    </xf>
    <xf numFmtId="1" fontId="52" fillId="0" borderId="43" xfId="35" applyNumberFormat="1" applyFont="1" applyFill="1" applyBorder="1" applyAlignment="1">
      <alignment horizontal="center" vertical="center"/>
    </xf>
    <xf numFmtId="43" fontId="52" fillId="0" borderId="43" xfId="35" applyFont="1" applyFill="1" applyBorder="1" applyAlignment="1">
      <alignment vertical="center"/>
    </xf>
    <xf numFmtId="187" fontId="52" fillId="0" borderId="45" xfId="33" applyFont="1" applyFill="1" applyBorder="1" applyAlignment="1">
      <alignment vertical="center"/>
    </xf>
    <xf numFmtId="187" fontId="52" fillId="0" borderId="43" xfId="33" applyFont="1" applyFill="1" applyBorder="1" applyAlignment="1">
      <alignment vertical="center"/>
    </xf>
    <xf numFmtId="0" fontId="52" fillId="0" borderId="43" xfId="40" applyFont="1" applyFill="1" applyBorder="1" applyAlignment="1">
      <alignment vertical="center"/>
      <protection/>
    </xf>
    <xf numFmtId="43" fontId="52" fillId="0" borderId="48" xfId="35" applyFont="1" applyFill="1" applyBorder="1" applyAlignment="1">
      <alignment vertical="center"/>
    </xf>
    <xf numFmtId="187" fontId="52" fillId="0" borderId="49" xfId="33" applyFont="1" applyFill="1" applyBorder="1" applyAlignment="1">
      <alignment vertical="center"/>
    </xf>
    <xf numFmtId="187" fontId="52" fillId="0" borderId="48" xfId="33" applyFont="1" applyFill="1" applyBorder="1" applyAlignment="1">
      <alignment vertical="center"/>
    </xf>
    <xf numFmtId="0" fontId="52" fillId="0" borderId="48" xfId="40" applyFont="1" applyFill="1" applyBorder="1" applyAlignment="1">
      <alignment vertical="center"/>
      <protection/>
    </xf>
    <xf numFmtId="0" fontId="5" fillId="0" borderId="48" xfId="40" applyFont="1" applyFill="1" applyBorder="1" applyAlignment="1">
      <alignment vertical="center"/>
      <protection/>
    </xf>
    <xf numFmtId="0" fontId="5" fillId="0" borderId="50" xfId="40" applyFont="1" applyFill="1" applyBorder="1" applyAlignment="1">
      <alignment vertical="center"/>
      <protection/>
    </xf>
    <xf numFmtId="1" fontId="4" fillId="0" borderId="30" xfId="35" applyNumberFormat="1" applyFont="1" applyFill="1" applyBorder="1" applyAlignment="1">
      <alignment horizontal="center" vertical="center"/>
    </xf>
    <xf numFmtId="187" fontId="4" fillId="0" borderId="30" xfId="33" applyFont="1" applyFill="1" applyBorder="1" applyAlignment="1">
      <alignment horizontal="center" vertical="center" wrapText="1"/>
    </xf>
    <xf numFmtId="43" fontId="4" fillId="0" borderId="10" xfId="35" applyFont="1" applyFill="1" applyBorder="1" applyAlignment="1">
      <alignment horizontal="center" vertical="center"/>
    </xf>
    <xf numFmtId="4" fontId="4" fillId="0" borderId="10" xfId="40" applyNumberFormat="1" applyFont="1" applyFill="1" applyBorder="1" applyAlignment="1">
      <alignment horizontal="right" vertical="center" wrapText="1"/>
      <protection/>
    </xf>
    <xf numFmtId="0" fontId="4" fillId="0" borderId="10" xfId="40" applyFont="1" applyFill="1" applyBorder="1" applyAlignment="1">
      <alignment vertical="center"/>
      <protection/>
    </xf>
    <xf numFmtId="43" fontId="5" fillId="0" borderId="50" xfId="35" applyFont="1" applyFill="1" applyBorder="1" applyAlignment="1">
      <alignment vertical="center"/>
    </xf>
    <xf numFmtId="43" fontId="52" fillId="0" borderId="50" xfId="35" applyFont="1" applyFill="1" applyBorder="1" applyAlignment="1">
      <alignment vertical="center"/>
    </xf>
    <xf numFmtId="187" fontId="52" fillId="0" borderId="51" xfId="33" applyFont="1" applyFill="1" applyBorder="1" applyAlignment="1">
      <alignment vertical="center"/>
    </xf>
    <xf numFmtId="187" fontId="52" fillId="0" borderId="50" xfId="33" applyFont="1" applyFill="1" applyBorder="1" applyAlignment="1">
      <alignment vertical="center"/>
    </xf>
    <xf numFmtId="0" fontId="6" fillId="0" borderId="18" xfId="40" applyFont="1" applyFill="1" applyBorder="1" applyAlignment="1">
      <alignment vertical="center"/>
      <protection/>
    </xf>
    <xf numFmtId="187" fontId="4" fillId="0" borderId="32" xfId="33" applyFont="1" applyFill="1" applyBorder="1" applyAlignment="1">
      <alignment horizontal="center" vertical="center"/>
    </xf>
    <xf numFmtId="0" fontId="4" fillId="0" borderId="52" xfId="35" applyNumberFormat="1" applyFont="1" applyFill="1" applyBorder="1" applyAlignment="1">
      <alignment horizontal="center" vertical="center"/>
    </xf>
    <xf numFmtId="43" fontId="52" fillId="0" borderId="24" xfId="35" applyFont="1" applyFill="1" applyBorder="1" applyAlignment="1">
      <alignment vertical="center"/>
    </xf>
    <xf numFmtId="43" fontId="52" fillId="0" borderId="18" xfId="35" applyFont="1" applyFill="1" applyBorder="1" applyAlignment="1">
      <alignment vertical="center"/>
    </xf>
    <xf numFmtId="43" fontId="52" fillId="0" borderId="16" xfId="35" applyFont="1" applyFill="1" applyBorder="1" applyAlignment="1">
      <alignment vertical="center"/>
    </xf>
    <xf numFmtId="43" fontId="51" fillId="0" borderId="10" xfId="35" applyFont="1" applyFill="1" applyBorder="1" applyAlignment="1">
      <alignment vertical="center"/>
    </xf>
    <xf numFmtId="43" fontId="51" fillId="0" borderId="30" xfId="35" applyNumberFormat="1" applyFont="1" applyFill="1" applyBorder="1" applyAlignment="1">
      <alignment horizontal="center" vertical="center"/>
    </xf>
    <xf numFmtId="0" fontId="51" fillId="0" borderId="14" xfId="40" applyFont="1" applyFill="1" applyBorder="1" applyAlignment="1">
      <alignment vertical="center"/>
      <protection/>
    </xf>
    <xf numFmtId="43" fontId="52" fillId="0" borderId="19" xfId="35" applyFont="1" applyFill="1" applyBorder="1" applyAlignment="1">
      <alignment vertical="center"/>
    </xf>
    <xf numFmtId="43" fontId="51" fillId="0" borderId="30" xfId="35" applyFont="1" applyFill="1" applyBorder="1" applyAlignment="1">
      <alignment vertical="center"/>
    </xf>
    <xf numFmtId="43" fontId="52" fillId="0" borderId="18" xfId="35" applyFont="1" applyFill="1" applyBorder="1" applyAlignment="1">
      <alignment vertical="top"/>
    </xf>
    <xf numFmtId="43" fontId="52" fillId="0" borderId="22" xfId="35" applyFont="1" applyFill="1" applyBorder="1" applyAlignment="1">
      <alignment vertical="top"/>
    </xf>
    <xf numFmtId="2" fontId="51" fillId="0" borderId="22" xfId="35" applyNumberFormat="1" applyFont="1" applyFill="1" applyBorder="1" applyAlignment="1">
      <alignment horizontal="center" vertical="center"/>
    </xf>
    <xf numFmtId="2" fontId="51" fillId="0" borderId="10" xfId="35" applyNumberFormat="1" applyFont="1" applyFill="1" applyBorder="1" applyAlignment="1">
      <alignment horizontal="center" vertical="center"/>
    </xf>
    <xf numFmtId="3" fontId="52" fillId="0" borderId="16" xfId="40" applyNumberFormat="1" applyFont="1" applyFill="1" applyBorder="1" applyAlignment="1">
      <alignment vertical="center" wrapText="1"/>
      <protection/>
    </xf>
    <xf numFmtId="3" fontId="52" fillId="0" borderId="22" xfId="40" applyNumberFormat="1" applyFont="1" applyFill="1" applyBorder="1" applyAlignment="1">
      <alignment horizontal="left" vertical="center" wrapText="1"/>
      <protection/>
    </xf>
    <xf numFmtId="43" fontId="51" fillId="0" borderId="35" xfId="35" applyFont="1" applyFill="1" applyBorder="1" applyAlignment="1">
      <alignment vertical="center"/>
    </xf>
    <xf numFmtId="187" fontId="52" fillId="0" borderId="18" xfId="33" applyFont="1" applyFill="1" applyBorder="1" applyAlignment="1">
      <alignment vertical="top"/>
    </xf>
    <xf numFmtId="187" fontId="52" fillId="0" borderId="22" xfId="33" applyFont="1" applyFill="1" applyBorder="1" applyAlignment="1">
      <alignment vertical="top"/>
    </xf>
    <xf numFmtId="187" fontId="52" fillId="0" borderId="18" xfId="33" applyFont="1" applyFill="1" applyBorder="1" applyAlignment="1">
      <alignment vertical="center"/>
    </xf>
    <xf numFmtId="187" fontId="52" fillId="0" borderId="19" xfId="33" applyFont="1" applyFill="1" applyBorder="1" applyAlignment="1">
      <alignment vertical="center"/>
    </xf>
    <xf numFmtId="187" fontId="51" fillId="0" borderId="22" xfId="35" applyNumberFormat="1" applyFont="1" applyFill="1" applyBorder="1" applyAlignment="1">
      <alignment horizontal="center" vertical="center"/>
    </xf>
    <xf numFmtId="187" fontId="52" fillId="0" borderId="16" xfId="33" applyFont="1" applyFill="1" applyBorder="1" applyAlignment="1">
      <alignment vertical="center"/>
    </xf>
    <xf numFmtId="0" fontId="52" fillId="0" borderId="50" xfId="40" applyFont="1" applyFill="1" applyBorder="1" applyAlignment="1">
      <alignment vertical="center"/>
      <protection/>
    </xf>
    <xf numFmtId="187" fontId="4" fillId="0" borderId="32" xfId="33" applyFont="1" applyFill="1" applyBorder="1" applyAlignment="1">
      <alignment horizontal="center" vertical="center" wrapText="1"/>
    </xf>
    <xf numFmtId="3" fontId="4" fillId="0" borderId="31" xfId="40" applyNumberFormat="1" applyFont="1" applyFill="1" applyBorder="1" applyAlignment="1">
      <alignment horizontal="center" vertical="center" wrapText="1"/>
      <protection/>
    </xf>
    <xf numFmtId="4" fontId="4" fillId="0" borderId="13" xfId="40" applyNumberFormat="1" applyFont="1" applyFill="1" applyBorder="1" applyAlignment="1">
      <alignment horizontal="right" vertical="center" wrapText="1"/>
      <protection/>
    </xf>
    <xf numFmtId="3" fontId="4" fillId="0" borderId="28" xfId="40" applyNumberFormat="1" applyFont="1" applyFill="1" applyBorder="1" applyAlignment="1">
      <alignment horizontal="center" vertical="center" wrapText="1"/>
      <protection/>
    </xf>
    <xf numFmtId="43" fontId="4" fillId="0" borderId="13" xfId="35" applyFont="1" applyFill="1" applyBorder="1" applyAlignment="1">
      <alignment vertical="center"/>
    </xf>
    <xf numFmtId="43" fontId="5" fillId="0" borderId="26" xfId="35" applyFont="1" applyFill="1" applyBorder="1" applyAlignment="1">
      <alignment vertical="center"/>
    </xf>
    <xf numFmtId="1" fontId="52" fillId="0" borderId="48" xfId="35" applyNumberFormat="1" applyFont="1" applyFill="1" applyBorder="1" applyAlignment="1">
      <alignment horizontal="center" vertical="center"/>
    </xf>
    <xf numFmtId="43" fontId="5" fillId="0" borderId="39" xfId="35" applyFont="1" applyFill="1" applyBorder="1" applyAlignment="1">
      <alignment vertical="center"/>
    </xf>
    <xf numFmtId="1" fontId="4" fillId="0" borderId="31" xfId="35" applyNumberFormat="1" applyFont="1" applyFill="1" applyBorder="1" applyAlignment="1">
      <alignment horizontal="center" vertical="center"/>
    </xf>
    <xf numFmtId="0" fontId="5" fillId="0" borderId="53" xfId="35" applyNumberFormat="1" applyFont="1" applyFill="1" applyBorder="1" applyAlignment="1">
      <alignment horizontal="center" vertical="center"/>
    </xf>
    <xf numFmtId="0" fontId="52" fillId="0" borderId="16" xfId="40" applyFont="1" applyFill="1" applyBorder="1" applyAlignment="1">
      <alignment vertical="center"/>
      <protection/>
    </xf>
    <xf numFmtId="43" fontId="5" fillId="0" borderId="48" xfId="35" applyFont="1" applyFill="1" applyBorder="1" applyAlignment="1">
      <alignment horizontal="center" vertical="center"/>
    </xf>
    <xf numFmtId="0" fontId="5" fillId="0" borderId="54" xfId="35" applyNumberFormat="1" applyFont="1" applyFill="1" applyBorder="1" applyAlignment="1">
      <alignment horizontal="center" vertical="center"/>
    </xf>
    <xf numFmtId="43" fontId="5" fillId="0" borderId="18" xfId="35" applyFont="1" applyFill="1" applyBorder="1" applyAlignment="1">
      <alignment horizontal="center" vertical="center"/>
    </xf>
    <xf numFmtId="0" fontId="52" fillId="0" borderId="10" xfId="35" applyNumberFormat="1" applyFont="1" applyFill="1" applyBorder="1" applyAlignment="1">
      <alignment horizontal="center" vertical="top"/>
    </xf>
    <xf numFmtId="43" fontId="52" fillId="0" borderId="10" xfId="35" applyFont="1" applyFill="1" applyBorder="1" applyAlignment="1">
      <alignment vertical="top"/>
    </xf>
    <xf numFmtId="187" fontId="52" fillId="0" borderId="12" xfId="33" applyFont="1" applyFill="1" applyBorder="1" applyAlignment="1">
      <alignment vertical="top"/>
    </xf>
    <xf numFmtId="187" fontId="52" fillId="0" borderId="10" xfId="33" applyFont="1" applyFill="1" applyBorder="1" applyAlignment="1">
      <alignment vertical="top"/>
    </xf>
    <xf numFmtId="190" fontId="52" fillId="0" borderId="10" xfId="35" applyNumberFormat="1" applyFont="1" applyFill="1" applyBorder="1" applyAlignment="1">
      <alignment vertical="top"/>
    </xf>
    <xf numFmtId="0" fontId="52" fillId="0" borderId="10" xfId="40" applyFont="1" applyFill="1" applyBorder="1" applyAlignment="1">
      <alignment vertical="top"/>
      <protection/>
    </xf>
    <xf numFmtId="0" fontId="52" fillId="0" borderId="0" xfId="40" applyFont="1" applyFill="1" applyAlignment="1">
      <alignment vertical="top"/>
      <protection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57" fillId="0" borderId="2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8" xfId="40" applyFont="1" applyFill="1" applyBorder="1" applyAlignment="1">
      <alignment horizontal="center" vertical="center"/>
      <protection/>
    </xf>
    <xf numFmtId="0" fontId="51" fillId="0" borderId="22" xfId="40" applyFont="1" applyFill="1" applyBorder="1" applyAlignment="1">
      <alignment horizontal="center" vertical="center"/>
      <protection/>
    </xf>
    <xf numFmtId="3" fontId="51" fillId="0" borderId="10" xfId="40" applyNumberFormat="1" applyFont="1" applyFill="1" applyBorder="1" applyAlignment="1">
      <alignment horizontal="center" vertical="center" shrinkToFit="1"/>
      <protection/>
    </xf>
    <xf numFmtId="3" fontId="51" fillId="0" borderId="55" xfId="40" applyNumberFormat="1" applyFont="1" applyFill="1" applyBorder="1" applyAlignment="1">
      <alignment horizontal="center" vertical="center" shrinkToFit="1"/>
      <protection/>
    </xf>
    <xf numFmtId="3" fontId="51" fillId="0" borderId="15" xfId="40" applyNumberFormat="1" applyFont="1" applyFill="1" applyBorder="1" applyAlignment="1">
      <alignment horizontal="center" vertical="center" shrinkToFit="1"/>
      <protection/>
    </xf>
    <xf numFmtId="3" fontId="51" fillId="0" borderId="13" xfId="40" applyNumberFormat="1" applyFont="1" applyFill="1" applyBorder="1" applyAlignment="1">
      <alignment horizontal="center" vertical="center" shrinkToFit="1"/>
      <protection/>
    </xf>
    <xf numFmtId="0" fontId="4" fillId="0" borderId="11" xfId="40" applyFont="1" applyFill="1" applyBorder="1" applyAlignment="1">
      <alignment horizontal="left" vertical="center"/>
      <protection/>
    </xf>
    <xf numFmtId="0" fontId="4" fillId="0" borderId="15" xfId="40" applyFont="1" applyFill="1" applyBorder="1" applyAlignment="1">
      <alignment horizontal="left" vertical="center"/>
      <protection/>
    </xf>
    <xf numFmtId="0" fontId="4" fillId="0" borderId="13" xfId="40" applyFont="1" applyFill="1" applyBorder="1" applyAlignment="1">
      <alignment horizontal="left" vertical="center"/>
      <protection/>
    </xf>
    <xf numFmtId="3" fontId="4" fillId="0" borderId="10" xfId="40" applyNumberFormat="1" applyFont="1" applyFill="1" applyBorder="1" applyAlignment="1">
      <alignment horizontal="center" vertical="center" shrinkToFit="1"/>
      <protection/>
    </xf>
    <xf numFmtId="3" fontId="4" fillId="0" borderId="55" xfId="40" applyNumberFormat="1" applyFont="1" applyFill="1" applyBorder="1" applyAlignment="1">
      <alignment horizontal="center" vertical="center" shrinkToFit="1"/>
      <protection/>
    </xf>
    <xf numFmtId="3" fontId="4" fillId="0" borderId="15" xfId="40" applyNumberFormat="1" applyFont="1" applyFill="1" applyBorder="1" applyAlignment="1">
      <alignment horizontal="center" vertical="center" shrinkToFit="1"/>
      <protection/>
    </xf>
    <xf numFmtId="3" fontId="4" fillId="0" borderId="13" xfId="40" applyNumberFormat="1" applyFont="1" applyFill="1" applyBorder="1" applyAlignment="1">
      <alignment horizontal="center" vertical="center" shrinkToFit="1"/>
      <protection/>
    </xf>
    <xf numFmtId="0" fontId="4" fillId="0" borderId="18" xfId="40" applyFont="1" applyFill="1" applyBorder="1" applyAlignment="1">
      <alignment horizontal="center" vertical="center"/>
      <protection/>
    </xf>
    <xf numFmtId="0" fontId="4" fillId="0" borderId="22" xfId="40" applyFont="1" applyFill="1" applyBorder="1" applyAlignment="1">
      <alignment horizontal="center" vertical="center"/>
      <protection/>
    </xf>
    <xf numFmtId="0" fontId="4" fillId="0" borderId="0" xfId="40" applyFont="1" applyFill="1" applyBorder="1" applyAlignment="1">
      <alignment horizontal="left" vertical="center"/>
      <protection/>
    </xf>
    <xf numFmtId="3" fontId="53" fillId="0" borderId="10" xfId="40" applyNumberFormat="1" applyFont="1" applyFill="1" applyBorder="1" applyAlignment="1">
      <alignment horizontal="center" vertical="center" shrinkToFit="1"/>
      <protection/>
    </xf>
    <xf numFmtId="3" fontId="53" fillId="0" borderId="55" xfId="40" applyNumberFormat="1" applyFont="1" applyFill="1" applyBorder="1" applyAlignment="1">
      <alignment horizontal="center" vertical="center" shrinkToFit="1"/>
      <protection/>
    </xf>
    <xf numFmtId="3" fontId="53" fillId="0" borderId="15" xfId="40" applyNumberFormat="1" applyFont="1" applyFill="1" applyBorder="1" applyAlignment="1">
      <alignment horizontal="center" vertical="center" shrinkToFit="1"/>
      <protection/>
    </xf>
    <xf numFmtId="3" fontId="53" fillId="0" borderId="13" xfId="40" applyNumberFormat="1" applyFont="1" applyFill="1" applyBorder="1" applyAlignment="1">
      <alignment horizontal="center" vertical="center" shrinkToFit="1"/>
      <protection/>
    </xf>
    <xf numFmtId="0" fontId="53" fillId="0" borderId="18" xfId="40" applyFont="1" applyFill="1" applyBorder="1" applyAlignment="1">
      <alignment horizontal="center" vertical="center"/>
      <protection/>
    </xf>
    <xf numFmtId="0" fontId="53" fillId="0" borderId="22" xfId="40" applyFont="1" applyFill="1" applyBorder="1" applyAlignment="1">
      <alignment horizontal="center" vertical="center"/>
      <protection/>
    </xf>
    <xf numFmtId="0" fontId="4" fillId="0" borderId="5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35" applyNumberFormat="1" applyFont="1" applyFill="1" applyBorder="1" applyAlignment="1">
      <alignment horizontal="center" vertical="center"/>
    </xf>
    <xf numFmtId="43" fontId="4" fillId="0" borderId="28" xfId="35" applyFont="1" applyFill="1" applyBorder="1" applyAlignment="1">
      <alignment vertical="center"/>
    </xf>
    <xf numFmtId="3" fontId="5" fillId="0" borderId="10" xfId="40" applyNumberFormat="1" applyFont="1" applyFill="1" applyBorder="1" applyAlignment="1">
      <alignment horizontal="left" vertical="center" wrapText="1"/>
      <protection/>
    </xf>
    <xf numFmtId="3" fontId="52" fillId="0" borderId="10" xfId="40" applyNumberFormat="1" applyFont="1" applyFill="1" applyBorder="1" applyAlignment="1">
      <alignment vertical="center" wrapText="1"/>
      <protection/>
    </xf>
    <xf numFmtId="3" fontId="5" fillId="0" borderId="10" xfId="40" applyNumberFormat="1" applyFont="1" applyFill="1" applyBorder="1" applyAlignment="1">
      <alignment horizontal="left" vertical="center"/>
      <protection/>
    </xf>
    <xf numFmtId="3" fontId="5" fillId="0" borderId="18" xfId="40" applyNumberFormat="1" applyFont="1" applyFill="1" applyBorder="1" applyAlignment="1">
      <alignment horizontal="left" vertical="top" wrapText="1"/>
      <protection/>
    </xf>
    <xf numFmtId="3" fontId="5" fillId="0" borderId="18" xfId="40" applyNumberFormat="1" applyFont="1" applyFill="1" applyBorder="1" applyAlignment="1">
      <alignment horizontal="left" vertical="center"/>
      <protection/>
    </xf>
    <xf numFmtId="3" fontId="6" fillId="0" borderId="10" xfId="40" applyNumberFormat="1" applyFont="1" applyFill="1" applyBorder="1" applyAlignment="1">
      <alignment vertical="center" wrapText="1"/>
      <protection/>
    </xf>
    <xf numFmtId="43" fontId="4" fillId="0" borderId="32" xfId="35" applyNumberFormat="1" applyFont="1" applyFill="1" applyBorder="1" applyAlignment="1">
      <alignment horizontal="center" vertical="center"/>
    </xf>
    <xf numFmtId="3" fontId="5" fillId="0" borderId="43" xfId="40" applyNumberFormat="1" applyFont="1" applyFill="1" applyBorder="1" applyAlignment="1">
      <alignment vertical="center" wrapText="1"/>
      <protection/>
    </xf>
    <xf numFmtId="3" fontId="5" fillId="0" borderId="46" xfId="40" applyNumberFormat="1" applyFont="1" applyFill="1" applyBorder="1" applyAlignment="1">
      <alignment vertical="center" wrapText="1"/>
      <protection/>
    </xf>
    <xf numFmtId="3" fontId="5" fillId="0" borderId="48" xfId="40" applyNumberFormat="1" applyFont="1" applyFill="1" applyBorder="1" applyAlignment="1">
      <alignment vertical="center" wrapText="1"/>
      <protection/>
    </xf>
    <xf numFmtId="3" fontId="52" fillId="0" borderId="43" xfId="40" applyNumberFormat="1" applyFont="1" applyFill="1" applyBorder="1" applyAlignment="1">
      <alignment vertical="center" wrapText="1"/>
      <protection/>
    </xf>
    <xf numFmtId="3" fontId="52" fillId="0" borderId="50" xfId="40" applyNumberFormat="1" applyFont="1" applyFill="1" applyBorder="1" applyAlignment="1">
      <alignment vertical="center" wrapText="1"/>
      <protection/>
    </xf>
    <xf numFmtId="3" fontId="52" fillId="0" borderId="48" xfId="40" applyNumberFormat="1" applyFont="1" applyFill="1" applyBorder="1" applyAlignment="1">
      <alignment vertical="center" wrapText="1"/>
      <protection/>
    </xf>
    <xf numFmtId="1" fontId="52" fillId="0" borderId="52" xfId="35" applyNumberFormat="1" applyFont="1" applyFill="1" applyBorder="1" applyAlignment="1">
      <alignment horizontal="center" vertical="center"/>
    </xf>
    <xf numFmtId="1" fontId="52" fillId="0" borderId="50" xfId="35" applyNumberFormat="1" applyFont="1" applyFill="1" applyBorder="1" applyAlignment="1">
      <alignment horizontal="center" vertical="center"/>
    </xf>
    <xf numFmtId="3" fontId="51" fillId="0" borderId="19" xfId="40" applyNumberFormat="1" applyFont="1" applyFill="1" applyBorder="1" applyAlignment="1">
      <alignment horizontal="center" vertical="center" wrapText="1"/>
      <protection/>
    </xf>
    <xf numFmtId="0" fontId="51" fillId="0" borderId="19" xfId="35" applyNumberFormat="1" applyFont="1" applyFill="1" applyBorder="1" applyAlignment="1">
      <alignment horizontal="center" vertical="center"/>
    </xf>
    <xf numFmtId="187" fontId="51" fillId="0" borderId="19" xfId="33" applyFont="1" applyFill="1" applyBorder="1" applyAlignment="1">
      <alignment horizontal="center" vertical="center"/>
    </xf>
    <xf numFmtId="0" fontId="51" fillId="0" borderId="30" xfId="40" applyFont="1" applyFill="1" applyBorder="1" applyAlignment="1">
      <alignment horizontal="center" vertical="center"/>
      <protection/>
    </xf>
    <xf numFmtId="0" fontId="51" fillId="0" borderId="30" xfId="35" applyNumberFormat="1" applyFont="1" applyFill="1" applyBorder="1" applyAlignment="1">
      <alignment horizontal="center" vertical="center"/>
    </xf>
    <xf numFmtId="187" fontId="51" fillId="0" borderId="30" xfId="33" applyFont="1" applyFill="1" applyBorder="1" applyAlignment="1">
      <alignment horizontal="center" vertical="center"/>
    </xf>
    <xf numFmtId="3" fontId="52" fillId="0" borderId="10" xfId="40" applyNumberFormat="1" applyFont="1" applyFill="1" applyBorder="1" applyAlignment="1">
      <alignment vertical="top" wrapText="1"/>
      <protection/>
    </xf>
    <xf numFmtId="2" fontId="51" fillId="0" borderId="19" xfId="35" applyNumberFormat="1" applyFont="1" applyFill="1" applyBorder="1" applyAlignment="1">
      <alignment horizontal="right" vertical="center"/>
    </xf>
    <xf numFmtId="187" fontId="51" fillId="0" borderId="57" xfId="33" applyFont="1" applyFill="1" applyBorder="1" applyAlignment="1">
      <alignment horizontal="center" vertical="center"/>
    </xf>
    <xf numFmtId="187" fontId="51" fillId="0" borderId="32" xfId="33" applyFont="1" applyFill="1" applyBorder="1" applyAlignment="1">
      <alignment horizontal="center" vertical="center"/>
    </xf>
    <xf numFmtId="0" fontId="51" fillId="0" borderId="22" xfId="35" applyNumberFormat="1" applyFont="1" applyFill="1" applyBorder="1" applyAlignment="1">
      <alignment horizontal="center" vertical="center"/>
    </xf>
    <xf numFmtId="43" fontId="52" fillId="0" borderId="27" xfId="35" applyFont="1" applyFill="1" applyBorder="1" applyAlignment="1">
      <alignment vertical="top"/>
    </xf>
    <xf numFmtId="0" fontId="51" fillId="0" borderId="24" xfId="35" applyNumberFormat="1" applyFont="1" applyFill="1" applyBorder="1" applyAlignment="1">
      <alignment horizontal="center" vertical="center"/>
    </xf>
    <xf numFmtId="43" fontId="52" fillId="0" borderId="24" xfId="35" applyFont="1" applyFill="1" applyBorder="1" applyAlignment="1">
      <alignment vertical="top"/>
    </xf>
    <xf numFmtId="43" fontId="52" fillId="0" borderId="38" xfId="35" applyFont="1" applyFill="1" applyBorder="1" applyAlignment="1">
      <alignment vertical="top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4" xfId="37"/>
    <cellStyle name="Currency" xfId="38"/>
    <cellStyle name="Currency [0]" xfId="39"/>
    <cellStyle name="Normal 2" xfId="40"/>
    <cellStyle name="Normal 3" xfId="41"/>
    <cellStyle name="Normal 4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เครื่องหมายจุลภาค 2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 3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view="pageBreakPreview" zoomScaleSheetLayoutView="100" zoomScalePageLayoutView="0" workbookViewId="0" topLeftCell="A1">
      <pane ySplit="3" topLeftCell="A13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16.00390625" style="1" customWidth="1"/>
    <col min="2" max="2" width="7.7109375" style="1" customWidth="1"/>
    <col min="3" max="3" width="15.28125" style="1" customWidth="1"/>
    <col min="4" max="4" width="9.421875" style="69" customWidth="1"/>
    <col min="5" max="5" width="17.8515625" style="1" customWidth="1"/>
    <col min="6" max="6" width="8.421875" style="70" customWidth="1"/>
    <col min="7" max="7" width="18.7109375" style="70" customWidth="1"/>
    <col min="8" max="8" width="9.00390625" style="1" customWidth="1"/>
    <col min="9" max="9" width="16.8515625" style="1" customWidth="1"/>
    <col min="10" max="10" width="9.00390625" style="1" customWidth="1"/>
    <col min="11" max="11" width="16.8515625" style="1" customWidth="1"/>
    <col min="12" max="12" width="9.140625" style="1" customWidth="1"/>
    <col min="13" max="13" width="17.8515625" style="1" customWidth="1"/>
    <col min="14" max="16384" width="9.140625" style="1" customWidth="1"/>
  </cols>
  <sheetData>
    <row r="1" spans="1:11" s="7" customFormat="1" ht="37.5" customHeight="1">
      <c r="A1" s="353" t="s">
        <v>244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3" s="5" customFormat="1" ht="29.25" customHeight="1">
      <c r="A2" s="349" t="s">
        <v>0</v>
      </c>
      <c r="B2" s="347" t="s">
        <v>245</v>
      </c>
      <c r="C2" s="348"/>
      <c r="D2" s="347" t="s">
        <v>246</v>
      </c>
      <c r="E2" s="348"/>
      <c r="F2" s="351" t="s">
        <v>247</v>
      </c>
      <c r="G2" s="352"/>
      <c r="H2" s="347" t="s">
        <v>248</v>
      </c>
      <c r="I2" s="348"/>
      <c r="J2" s="347" t="s">
        <v>249</v>
      </c>
      <c r="K2" s="348"/>
      <c r="L2" s="347" t="s">
        <v>3</v>
      </c>
      <c r="M2" s="348"/>
    </row>
    <row r="3" spans="1:13" s="5" customFormat="1" ht="44.25" customHeight="1">
      <c r="A3" s="350"/>
      <c r="B3" s="2" t="s">
        <v>1</v>
      </c>
      <c r="C3" s="2" t="s">
        <v>2</v>
      </c>
      <c r="D3" s="2" t="s">
        <v>1</v>
      </c>
      <c r="E3" s="2" t="s">
        <v>2</v>
      </c>
      <c r="F3" s="52" t="s">
        <v>1</v>
      </c>
      <c r="G3" s="52" t="s">
        <v>2</v>
      </c>
      <c r="H3" s="2" t="s">
        <v>1</v>
      </c>
      <c r="I3" s="2" t="s">
        <v>2</v>
      </c>
      <c r="J3" s="2" t="s">
        <v>1</v>
      </c>
      <c r="K3" s="2" t="s">
        <v>2</v>
      </c>
      <c r="L3" s="2" t="s">
        <v>85</v>
      </c>
      <c r="M3" s="2" t="s">
        <v>2</v>
      </c>
    </row>
    <row r="4" spans="1:13" s="256" customFormat="1" ht="69" customHeight="1">
      <c r="A4" s="261" t="s">
        <v>86</v>
      </c>
      <c r="B4" s="252">
        <v>2</v>
      </c>
      <c r="C4" s="253">
        <v>2030000</v>
      </c>
      <c r="D4" s="252">
        <v>6</v>
      </c>
      <c r="E4" s="253">
        <v>5030000</v>
      </c>
      <c r="F4" s="254">
        <v>118</v>
      </c>
      <c r="G4" s="255">
        <v>86841000</v>
      </c>
      <c r="H4" s="252">
        <f>31+103</f>
        <v>134</v>
      </c>
      <c r="I4" s="253">
        <f>18630000+73811000</f>
        <v>92441000</v>
      </c>
      <c r="J4" s="252">
        <v>8</v>
      </c>
      <c r="K4" s="253">
        <v>6830000</v>
      </c>
      <c r="L4" s="252">
        <f>B4+D4+F4+H4+J4</f>
        <v>268</v>
      </c>
      <c r="M4" s="253">
        <f>C4+E4+G4+I4+K4</f>
        <v>193172000</v>
      </c>
    </row>
    <row r="5" spans="1:13" s="256" customFormat="1" ht="67.5" customHeight="1">
      <c r="A5" s="261" t="s">
        <v>87</v>
      </c>
      <c r="B5" s="257">
        <v>9</v>
      </c>
      <c r="C5" s="253">
        <v>8420000</v>
      </c>
      <c r="D5" s="257">
        <v>9</v>
      </c>
      <c r="E5" s="253">
        <v>8420000</v>
      </c>
      <c r="F5" s="258">
        <v>9</v>
      </c>
      <c r="G5" s="255">
        <v>8420000</v>
      </c>
      <c r="H5" s="257">
        <v>9</v>
      </c>
      <c r="I5" s="253">
        <v>8420000</v>
      </c>
      <c r="J5" s="257">
        <v>9</v>
      </c>
      <c r="K5" s="253">
        <v>8420000</v>
      </c>
      <c r="L5" s="252">
        <f>B5+D5+F5+H5+J5</f>
        <v>45</v>
      </c>
      <c r="M5" s="253">
        <f>C5+E5+G5+I5+K5</f>
        <v>42100000</v>
      </c>
    </row>
    <row r="6" spans="1:13" s="256" customFormat="1" ht="67.5" customHeight="1">
      <c r="A6" s="261" t="s">
        <v>88</v>
      </c>
      <c r="B6" s="257">
        <v>12</v>
      </c>
      <c r="C6" s="253">
        <v>210400</v>
      </c>
      <c r="D6" s="257">
        <v>12</v>
      </c>
      <c r="E6" s="253">
        <v>210400</v>
      </c>
      <c r="F6" s="258">
        <v>12</v>
      </c>
      <c r="G6" s="255">
        <v>210400</v>
      </c>
      <c r="H6" s="257">
        <v>12</v>
      </c>
      <c r="I6" s="253">
        <v>210400</v>
      </c>
      <c r="J6" s="257">
        <v>12</v>
      </c>
      <c r="K6" s="253">
        <v>210400</v>
      </c>
      <c r="L6" s="252">
        <f aca="true" t="shared" si="0" ref="L6:L15">B6+D6+F6+H6+J6</f>
        <v>60</v>
      </c>
      <c r="M6" s="253">
        <f>C6+E6+G6+I6+K6</f>
        <v>1052000</v>
      </c>
    </row>
    <row r="7" spans="1:13" s="256" customFormat="1" ht="65.25" customHeight="1">
      <c r="A7" s="261" t="s">
        <v>89</v>
      </c>
      <c r="B7" s="257">
        <v>20</v>
      </c>
      <c r="C7" s="253">
        <v>16298000</v>
      </c>
      <c r="D7" s="257">
        <v>21</v>
      </c>
      <c r="E7" s="253">
        <v>15785000</v>
      </c>
      <c r="F7" s="258">
        <v>22</v>
      </c>
      <c r="G7" s="255">
        <v>15835000</v>
      </c>
      <c r="H7" s="257">
        <v>22</v>
      </c>
      <c r="I7" s="253">
        <v>15835000</v>
      </c>
      <c r="J7" s="257">
        <v>22</v>
      </c>
      <c r="K7" s="253">
        <v>15835000</v>
      </c>
      <c r="L7" s="252">
        <f t="shared" si="0"/>
        <v>107</v>
      </c>
      <c r="M7" s="253">
        <f aca="true" t="shared" si="1" ref="M7:M15">C7+E7+G7+I7+K7</f>
        <v>79588000</v>
      </c>
    </row>
    <row r="8" spans="1:13" s="259" customFormat="1" ht="65.25" customHeight="1">
      <c r="A8" s="262" t="s">
        <v>90</v>
      </c>
      <c r="B8" s="258">
        <v>7</v>
      </c>
      <c r="C8" s="255">
        <v>1410000</v>
      </c>
      <c r="D8" s="258">
        <v>19</v>
      </c>
      <c r="E8" s="255">
        <v>2075000</v>
      </c>
      <c r="F8" s="258">
        <f>33+1</f>
        <v>34</v>
      </c>
      <c r="G8" s="255">
        <f>3875000+200000</f>
        <v>4075000</v>
      </c>
      <c r="H8" s="258">
        <f>33+1</f>
        <v>34</v>
      </c>
      <c r="I8" s="255">
        <f>3835000+200000</f>
        <v>4035000</v>
      </c>
      <c r="J8" s="258">
        <f>33+1</f>
        <v>34</v>
      </c>
      <c r="K8" s="255">
        <f>3875000+200000</f>
        <v>4075000</v>
      </c>
      <c r="L8" s="252">
        <f>B8+D8+F8+H8+J8</f>
        <v>128</v>
      </c>
      <c r="M8" s="253">
        <f t="shared" si="1"/>
        <v>15670000</v>
      </c>
    </row>
    <row r="9" spans="1:13" s="259" customFormat="1" ht="66.75" customHeight="1">
      <c r="A9" s="262" t="s">
        <v>91</v>
      </c>
      <c r="B9" s="258">
        <v>12</v>
      </c>
      <c r="C9" s="255">
        <v>13151680</v>
      </c>
      <c r="D9" s="260">
        <v>79</v>
      </c>
      <c r="E9" s="255">
        <v>166090000</v>
      </c>
      <c r="F9" s="258">
        <f>575+7</f>
        <v>582</v>
      </c>
      <c r="G9" s="255">
        <f>887561380+2926000</f>
        <v>890487380</v>
      </c>
      <c r="H9" s="258">
        <f>221+377</f>
        <v>598</v>
      </c>
      <c r="I9" s="255">
        <f>253041000+275983380</f>
        <v>529024380</v>
      </c>
      <c r="J9" s="258">
        <f>138+29</f>
        <v>167</v>
      </c>
      <c r="K9" s="255">
        <f>207954000+41185000</f>
        <v>249139000</v>
      </c>
      <c r="L9" s="253">
        <f>B9+D9+F9+H9+J9</f>
        <v>1438</v>
      </c>
      <c r="M9" s="253">
        <f t="shared" si="1"/>
        <v>1847892440</v>
      </c>
    </row>
    <row r="10" spans="1:13" s="256" customFormat="1" ht="104.25" customHeight="1">
      <c r="A10" s="261" t="s">
        <v>92</v>
      </c>
      <c r="B10" s="257">
        <v>13</v>
      </c>
      <c r="C10" s="253">
        <v>11340000</v>
      </c>
      <c r="D10" s="257">
        <v>13</v>
      </c>
      <c r="E10" s="253">
        <v>11340000</v>
      </c>
      <c r="F10" s="258">
        <v>13</v>
      </c>
      <c r="G10" s="255">
        <v>11340000</v>
      </c>
      <c r="H10" s="257">
        <v>13</v>
      </c>
      <c r="I10" s="253">
        <v>11340000</v>
      </c>
      <c r="J10" s="257">
        <v>13</v>
      </c>
      <c r="K10" s="253">
        <v>11340000</v>
      </c>
      <c r="L10" s="252">
        <f t="shared" si="0"/>
        <v>65</v>
      </c>
      <c r="M10" s="253">
        <f t="shared" si="1"/>
        <v>56700000</v>
      </c>
    </row>
    <row r="11" spans="1:13" s="5" customFormat="1" ht="29.25" customHeight="1">
      <c r="A11" s="349" t="s">
        <v>0</v>
      </c>
      <c r="B11" s="347" t="s">
        <v>245</v>
      </c>
      <c r="C11" s="348"/>
      <c r="D11" s="347" t="s">
        <v>246</v>
      </c>
      <c r="E11" s="348"/>
      <c r="F11" s="351" t="s">
        <v>247</v>
      </c>
      <c r="G11" s="352"/>
      <c r="H11" s="347" t="s">
        <v>248</v>
      </c>
      <c r="I11" s="348"/>
      <c r="J11" s="347" t="s">
        <v>249</v>
      </c>
      <c r="K11" s="348"/>
      <c r="L11" s="347" t="s">
        <v>3</v>
      </c>
      <c r="M11" s="348"/>
    </row>
    <row r="12" spans="1:13" s="5" customFormat="1" ht="44.25" customHeight="1">
      <c r="A12" s="350"/>
      <c r="B12" s="2" t="s">
        <v>1</v>
      </c>
      <c r="C12" s="2" t="s">
        <v>2</v>
      </c>
      <c r="D12" s="2" t="s">
        <v>1</v>
      </c>
      <c r="E12" s="2" t="s">
        <v>2</v>
      </c>
      <c r="F12" s="52" t="s">
        <v>1</v>
      </c>
      <c r="G12" s="52" t="s">
        <v>2</v>
      </c>
      <c r="H12" s="2" t="s">
        <v>1</v>
      </c>
      <c r="I12" s="2" t="s">
        <v>2</v>
      </c>
      <c r="J12" s="2" t="s">
        <v>1</v>
      </c>
      <c r="K12" s="2" t="s">
        <v>2</v>
      </c>
      <c r="L12" s="2" t="s">
        <v>85</v>
      </c>
      <c r="M12" s="2" t="s">
        <v>2</v>
      </c>
    </row>
    <row r="13" spans="1:13" s="259" customFormat="1" ht="66" customHeight="1">
      <c r="A13" s="262" t="s">
        <v>93</v>
      </c>
      <c r="B13" s="258">
        <v>7</v>
      </c>
      <c r="C13" s="255">
        <v>1550000</v>
      </c>
      <c r="D13" s="258">
        <v>8</v>
      </c>
      <c r="E13" s="255">
        <v>2400000</v>
      </c>
      <c r="F13" s="258">
        <v>9</v>
      </c>
      <c r="G13" s="255">
        <v>2600000</v>
      </c>
      <c r="H13" s="258">
        <f>8+1</f>
        <v>9</v>
      </c>
      <c r="I13" s="255">
        <f>2400000+200000</f>
        <v>2600000</v>
      </c>
      <c r="J13" s="258">
        <v>8</v>
      </c>
      <c r="K13" s="255">
        <v>2400000</v>
      </c>
      <c r="L13" s="252">
        <f t="shared" si="0"/>
        <v>41</v>
      </c>
      <c r="M13" s="253">
        <f t="shared" si="1"/>
        <v>11550000</v>
      </c>
    </row>
    <row r="14" spans="1:13" s="259" customFormat="1" ht="81.75" customHeight="1">
      <c r="A14" s="262" t="s">
        <v>94</v>
      </c>
      <c r="B14" s="258">
        <v>10</v>
      </c>
      <c r="C14" s="255">
        <v>3750000</v>
      </c>
      <c r="D14" s="258">
        <v>11</v>
      </c>
      <c r="E14" s="255">
        <v>2900000</v>
      </c>
      <c r="F14" s="258">
        <f>15+2</f>
        <v>17</v>
      </c>
      <c r="G14" s="255">
        <f>5700000+720000</f>
        <v>6420000</v>
      </c>
      <c r="H14" s="258">
        <f>13+5</f>
        <v>18</v>
      </c>
      <c r="I14" s="255">
        <f>4200000+2240000</f>
        <v>6440000</v>
      </c>
      <c r="J14" s="258">
        <f>13+3</f>
        <v>16</v>
      </c>
      <c r="K14" s="255">
        <f>4200000+740000</f>
        <v>4940000</v>
      </c>
      <c r="L14" s="252">
        <f t="shared" si="0"/>
        <v>72</v>
      </c>
      <c r="M14" s="253">
        <f t="shared" si="1"/>
        <v>24450000</v>
      </c>
    </row>
    <row r="15" spans="1:13" s="259" customFormat="1" ht="102.75" customHeight="1">
      <c r="A15" s="262" t="s">
        <v>95</v>
      </c>
      <c r="B15" s="258">
        <v>6</v>
      </c>
      <c r="C15" s="255">
        <v>2380000</v>
      </c>
      <c r="D15" s="258">
        <v>6</v>
      </c>
      <c r="E15" s="255">
        <v>2450000</v>
      </c>
      <c r="F15" s="258">
        <v>9</v>
      </c>
      <c r="G15" s="255">
        <v>18450000</v>
      </c>
      <c r="H15" s="258">
        <f>7+2</f>
        <v>9</v>
      </c>
      <c r="I15" s="255">
        <f>17450000+1000000</f>
        <v>18450000</v>
      </c>
      <c r="J15" s="258">
        <v>7</v>
      </c>
      <c r="K15" s="255">
        <v>17450000</v>
      </c>
      <c r="L15" s="252">
        <f t="shared" si="0"/>
        <v>37</v>
      </c>
      <c r="M15" s="253">
        <f t="shared" si="1"/>
        <v>59180000</v>
      </c>
    </row>
    <row r="16" spans="1:13" s="5" customFormat="1" ht="32.25" customHeight="1">
      <c r="A16" s="30" t="s">
        <v>3</v>
      </c>
      <c r="B16" s="30">
        <f>SUM(B4:B15)</f>
        <v>98</v>
      </c>
      <c r="C16" s="31">
        <f aca="true" t="shared" si="2" ref="C16:K16">SUM(C4:C15)</f>
        <v>60540080</v>
      </c>
      <c r="D16" s="32">
        <f>SUM(D4:D15)</f>
        <v>184</v>
      </c>
      <c r="E16" s="31">
        <f t="shared" si="2"/>
        <v>216700400</v>
      </c>
      <c r="F16" s="53">
        <f>SUM(F4:F15)</f>
        <v>825</v>
      </c>
      <c r="G16" s="54">
        <f t="shared" si="2"/>
        <v>1044678780</v>
      </c>
      <c r="H16" s="30">
        <f>SUM(H4:H15)</f>
        <v>858</v>
      </c>
      <c r="I16" s="31">
        <f t="shared" si="2"/>
        <v>688795780</v>
      </c>
      <c r="J16" s="30">
        <f>SUM(J4:J15)</f>
        <v>296</v>
      </c>
      <c r="K16" s="31">
        <f t="shared" si="2"/>
        <v>320639400</v>
      </c>
      <c r="L16" s="4">
        <f>B16+D16+F16+H16+J16</f>
        <v>2261</v>
      </c>
      <c r="M16" s="4">
        <f>C16+E16+G16+I16+K16</f>
        <v>2331354440</v>
      </c>
    </row>
  </sheetData>
  <sheetProtection/>
  <mergeCells count="15">
    <mergeCell ref="A1:K1"/>
    <mergeCell ref="J2:K2"/>
    <mergeCell ref="L2:M2"/>
    <mergeCell ref="A2:A3"/>
    <mergeCell ref="B2:C2"/>
    <mergeCell ref="D2:E2"/>
    <mergeCell ref="F2:G2"/>
    <mergeCell ref="H2:I2"/>
    <mergeCell ref="L11:M11"/>
    <mergeCell ref="A11:A12"/>
    <mergeCell ref="B11:C11"/>
    <mergeCell ref="D11:E11"/>
    <mergeCell ref="F11:G11"/>
    <mergeCell ref="H11:I11"/>
    <mergeCell ref="J11:K11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view="pageBreakPreview" zoomScaleSheetLayoutView="100" zoomScalePageLayoutView="0" workbookViewId="0" topLeftCell="A19">
      <selection activeCell="I16" sqref="I16"/>
    </sheetView>
  </sheetViews>
  <sheetFormatPr defaultColWidth="9.140625" defaultRowHeight="12.75"/>
  <cols>
    <col min="1" max="1" width="28.28125" style="5" customWidth="1"/>
    <col min="2" max="2" width="7.57421875" style="135" customWidth="1"/>
    <col min="3" max="3" width="15.00390625" style="136" customWidth="1"/>
    <col min="4" max="4" width="8.8515625" style="135" customWidth="1"/>
    <col min="5" max="5" width="16.421875" style="136" customWidth="1"/>
    <col min="6" max="6" width="7.7109375" style="135" customWidth="1"/>
    <col min="7" max="7" width="17.28125" style="136" customWidth="1"/>
    <col min="8" max="8" width="7.7109375" style="135" customWidth="1"/>
    <col min="9" max="9" width="15.00390625" style="136" customWidth="1"/>
    <col min="10" max="10" width="7.7109375" style="135" customWidth="1"/>
    <col min="11" max="11" width="15.140625" style="136" customWidth="1"/>
    <col min="12" max="12" width="8.8515625" style="135" customWidth="1"/>
    <col min="13" max="13" width="16.8515625" style="136" customWidth="1"/>
    <col min="14" max="16384" width="9.140625" style="6" customWidth="1"/>
  </cols>
  <sheetData>
    <row r="1" ht="38.25" customHeight="1">
      <c r="A1" s="3" t="s">
        <v>51</v>
      </c>
    </row>
    <row r="2" spans="1:13" ht="27" customHeight="1">
      <c r="A2" s="349" t="s">
        <v>0</v>
      </c>
      <c r="B2" s="357" t="s">
        <v>245</v>
      </c>
      <c r="C2" s="358"/>
      <c r="D2" s="357" t="s">
        <v>246</v>
      </c>
      <c r="E2" s="358"/>
      <c r="F2" s="357" t="s">
        <v>247</v>
      </c>
      <c r="G2" s="358"/>
      <c r="H2" s="357" t="s">
        <v>248</v>
      </c>
      <c r="I2" s="358"/>
      <c r="J2" s="357" t="s">
        <v>249</v>
      </c>
      <c r="K2" s="358"/>
      <c r="L2" s="357" t="s">
        <v>3</v>
      </c>
      <c r="M2" s="358"/>
    </row>
    <row r="3" spans="1:13" ht="45" customHeight="1">
      <c r="A3" s="356"/>
      <c r="B3" s="137" t="s">
        <v>1</v>
      </c>
      <c r="C3" s="138" t="s">
        <v>2</v>
      </c>
      <c r="D3" s="137" t="s">
        <v>1</v>
      </c>
      <c r="E3" s="138" t="s">
        <v>2</v>
      </c>
      <c r="F3" s="137" t="s">
        <v>1</v>
      </c>
      <c r="G3" s="138" t="s">
        <v>2</v>
      </c>
      <c r="H3" s="137" t="s">
        <v>1</v>
      </c>
      <c r="I3" s="138" t="s">
        <v>2</v>
      </c>
      <c r="J3" s="137" t="s">
        <v>1</v>
      </c>
      <c r="K3" s="138" t="s">
        <v>2</v>
      </c>
      <c r="L3" s="137" t="s">
        <v>1</v>
      </c>
      <c r="M3" s="138" t="s">
        <v>2</v>
      </c>
    </row>
    <row r="4" spans="1:13" ht="43.5" customHeight="1">
      <c r="A4" s="139" t="s">
        <v>96</v>
      </c>
      <c r="B4" s="140"/>
      <c r="C4" s="141"/>
      <c r="D4" s="140"/>
      <c r="E4" s="141"/>
      <c r="F4" s="140"/>
      <c r="G4" s="141"/>
      <c r="H4" s="140"/>
      <c r="I4" s="141"/>
      <c r="J4" s="140"/>
      <c r="K4" s="141"/>
      <c r="L4" s="140"/>
      <c r="M4" s="141"/>
    </row>
    <row r="5" spans="1:13" ht="44.25" customHeight="1">
      <c r="A5" s="142" t="s">
        <v>97</v>
      </c>
      <c r="B5" s="143">
        <v>2</v>
      </c>
      <c r="C5" s="144">
        <v>2030000</v>
      </c>
      <c r="D5" s="143">
        <v>6</v>
      </c>
      <c r="E5" s="144">
        <v>5030000</v>
      </c>
      <c r="F5" s="143">
        <v>118</v>
      </c>
      <c r="G5" s="144">
        <v>86841000</v>
      </c>
      <c r="H5" s="143">
        <v>134</v>
      </c>
      <c r="I5" s="144">
        <v>92441000</v>
      </c>
      <c r="J5" s="143">
        <v>8</v>
      </c>
      <c r="K5" s="144">
        <v>6830000</v>
      </c>
      <c r="L5" s="143">
        <f>+F5+D5+B5+H5+J5</f>
        <v>268</v>
      </c>
      <c r="M5" s="144">
        <f>+C5+E5+G5+I5+K5</f>
        <v>193172000</v>
      </c>
    </row>
    <row r="6" spans="1:13" ht="25.5" customHeight="1">
      <c r="A6" s="139" t="s">
        <v>7</v>
      </c>
      <c r="B6" s="140"/>
      <c r="C6" s="145"/>
      <c r="D6" s="140"/>
      <c r="E6" s="145"/>
      <c r="F6" s="140"/>
      <c r="G6" s="145"/>
      <c r="H6" s="140"/>
      <c r="I6" s="145"/>
      <c r="J6" s="140"/>
      <c r="K6" s="145"/>
      <c r="L6" s="140"/>
      <c r="M6" s="145"/>
    </row>
    <row r="7" spans="1:13" s="263" customFormat="1" ht="44.25" customHeight="1">
      <c r="A7" s="261" t="s">
        <v>98</v>
      </c>
      <c r="B7" s="143">
        <v>12</v>
      </c>
      <c r="C7" s="253">
        <v>210400</v>
      </c>
      <c r="D7" s="143">
        <v>12</v>
      </c>
      <c r="E7" s="253">
        <v>210400</v>
      </c>
      <c r="F7" s="143">
        <v>12</v>
      </c>
      <c r="G7" s="253">
        <v>210400</v>
      </c>
      <c r="H7" s="143">
        <v>12</v>
      </c>
      <c r="I7" s="253">
        <v>210400</v>
      </c>
      <c r="J7" s="143">
        <v>12</v>
      </c>
      <c r="K7" s="253">
        <v>210400</v>
      </c>
      <c r="L7" s="143">
        <f>+F7+D7+B7+H7+J7</f>
        <v>60</v>
      </c>
      <c r="M7" s="253">
        <f>+C7+E7+G7+I7+K7</f>
        <v>1052000</v>
      </c>
    </row>
    <row r="8" spans="1:13" ht="37.5">
      <c r="A8" s="139" t="s">
        <v>9</v>
      </c>
      <c r="B8" s="140"/>
      <c r="C8" s="145"/>
      <c r="D8" s="140"/>
      <c r="E8" s="145"/>
      <c r="F8" s="140"/>
      <c r="G8" s="145"/>
      <c r="H8" s="140"/>
      <c r="I8" s="145"/>
      <c r="J8" s="140"/>
      <c r="K8" s="145"/>
      <c r="L8" s="140"/>
      <c r="M8" s="145"/>
    </row>
    <row r="9" spans="1:13" ht="20.25">
      <c r="A9" s="142" t="s">
        <v>29</v>
      </c>
      <c r="B9" s="145">
        <v>0</v>
      </c>
      <c r="C9" s="145">
        <v>0</v>
      </c>
      <c r="D9" s="145">
        <v>0</v>
      </c>
      <c r="E9" s="144">
        <v>0</v>
      </c>
      <c r="F9" s="145">
        <v>0</v>
      </c>
      <c r="G9" s="144">
        <v>0</v>
      </c>
      <c r="H9" s="145">
        <v>0</v>
      </c>
      <c r="I9" s="144">
        <v>0</v>
      </c>
      <c r="J9" s="145">
        <v>0</v>
      </c>
      <c r="K9" s="144">
        <v>0</v>
      </c>
      <c r="L9" s="145">
        <f>+F9+D9+B9</f>
        <v>0</v>
      </c>
      <c r="M9" s="144">
        <f>+C9+E9+G9</f>
        <v>0</v>
      </c>
    </row>
    <row r="10" spans="1:13" ht="37.5">
      <c r="A10" s="139" t="s">
        <v>8</v>
      </c>
      <c r="B10" s="140"/>
      <c r="C10" s="145"/>
      <c r="D10" s="140"/>
      <c r="E10" s="145"/>
      <c r="F10" s="140"/>
      <c r="G10" s="145"/>
      <c r="H10" s="140"/>
      <c r="I10" s="145"/>
      <c r="J10" s="140"/>
      <c r="K10" s="145"/>
      <c r="L10" s="140"/>
      <c r="M10" s="145"/>
    </row>
    <row r="11" spans="1:13" s="256" customFormat="1" ht="68.25" customHeight="1">
      <c r="A11" s="261" t="s">
        <v>99</v>
      </c>
      <c r="B11" s="143">
        <v>13</v>
      </c>
      <c r="C11" s="253">
        <v>11340000</v>
      </c>
      <c r="D11" s="143">
        <v>13</v>
      </c>
      <c r="E11" s="253">
        <v>11340000</v>
      </c>
      <c r="F11" s="143">
        <v>13</v>
      </c>
      <c r="G11" s="253">
        <v>11340000</v>
      </c>
      <c r="H11" s="143">
        <v>13</v>
      </c>
      <c r="I11" s="253">
        <v>11340000</v>
      </c>
      <c r="J11" s="143">
        <v>13</v>
      </c>
      <c r="K11" s="253">
        <v>11340000</v>
      </c>
      <c r="L11" s="143">
        <f>+F11+D11+B11+H11+J11</f>
        <v>65</v>
      </c>
      <c r="M11" s="144">
        <f>+C11+E11+G11+I11+K11</f>
        <v>56700000</v>
      </c>
    </row>
    <row r="12" spans="1:13" ht="44.25" customHeight="1">
      <c r="A12" s="139" t="s">
        <v>10</v>
      </c>
      <c r="B12" s="140"/>
      <c r="C12" s="145"/>
      <c r="D12" s="140"/>
      <c r="E12" s="145"/>
      <c r="F12" s="140"/>
      <c r="G12" s="145"/>
      <c r="H12" s="140"/>
      <c r="I12" s="145"/>
      <c r="J12" s="140"/>
      <c r="K12" s="145"/>
      <c r="L12" s="140"/>
      <c r="M12" s="145"/>
    </row>
    <row r="13" spans="1:13" s="256" customFormat="1" ht="66" customHeight="1">
      <c r="A13" s="261" t="s">
        <v>100</v>
      </c>
      <c r="B13" s="143">
        <v>6</v>
      </c>
      <c r="C13" s="253">
        <v>2380000</v>
      </c>
      <c r="D13" s="143">
        <v>6</v>
      </c>
      <c r="E13" s="253">
        <v>2450000</v>
      </c>
      <c r="F13" s="143">
        <v>9</v>
      </c>
      <c r="G13" s="253">
        <v>18450000</v>
      </c>
      <c r="H13" s="143">
        <v>9</v>
      </c>
      <c r="I13" s="253">
        <v>18450000</v>
      </c>
      <c r="J13" s="143">
        <f>6+1</f>
        <v>7</v>
      </c>
      <c r="K13" s="253">
        <v>17450000</v>
      </c>
      <c r="L13" s="143">
        <f>+F13+D13+B13+H13+J13</f>
        <v>37</v>
      </c>
      <c r="M13" s="144">
        <f>+C13+E13+G13+I13+K13</f>
        <v>59180000</v>
      </c>
    </row>
    <row r="14" spans="1:13" s="256" customFormat="1" ht="25.5" customHeight="1">
      <c r="A14" s="349" t="s">
        <v>0</v>
      </c>
      <c r="B14" s="354" t="s">
        <v>245</v>
      </c>
      <c r="C14" s="355"/>
      <c r="D14" s="354" t="s">
        <v>246</v>
      </c>
      <c r="E14" s="355"/>
      <c r="F14" s="354" t="s">
        <v>247</v>
      </c>
      <c r="G14" s="355"/>
      <c r="H14" s="354" t="s">
        <v>248</v>
      </c>
      <c r="I14" s="355"/>
      <c r="J14" s="354" t="s">
        <v>249</v>
      </c>
      <c r="K14" s="355"/>
      <c r="L14" s="354" t="s">
        <v>3</v>
      </c>
      <c r="M14" s="355"/>
    </row>
    <row r="15" spans="1:13" ht="43.5" customHeight="1">
      <c r="A15" s="356"/>
      <c r="B15" s="137" t="s">
        <v>1</v>
      </c>
      <c r="C15" s="138" t="s">
        <v>2</v>
      </c>
      <c r="D15" s="137" t="s">
        <v>1</v>
      </c>
      <c r="E15" s="138" t="s">
        <v>2</v>
      </c>
      <c r="F15" s="137" t="s">
        <v>1</v>
      </c>
      <c r="G15" s="138" t="s">
        <v>2</v>
      </c>
      <c r="H15" s="137" t="s">
        <v>1</v>
      </c>
      <c r="I15" s="138" t="s">
        <v>2</v>
      </c>
      <c r="J15" s="137" t="s">
        <v>1</v>
      </c>
      <c r="K15" s="138" t="s">
        <v>2</v>
      </c>
      <c r="L15" s="137" t="s">
        <v>1</v>
      </c>
      <c r="M15" s="138" t="s">
        <v>2</v>
      </c>
    </row>
    <row r="16" spans="1:13" ht="60.75" customHeight="1">
      <c r="A16" s="139" t="s">
        <v>30</v>
      </c>
      <c r="B16" s="140"/>
      <c r="C16" s="145"/>
      <c r="D16" s="140"/>
      <c r="E16" s="145"/>
      <c r="F16" s="140"/>
      <c r="G16" s="145"/>
      <c r="H16" s="140"/>
      <c r="I16" s="145"/>
      <c r="J16" s="140"/>
      <c r="K16" s="145"/>
      <c r="L16" s="140"/>
      <c r="M16" s="145"/>
    </row>
    <row r="17" spans="1:13" s="256" customFormat="1" ht="45.75" customHeight="1">
      <c r="A17" s="261" t="s">
        <v>101</v>
      </c>
      <c r="B17" s="143">
        <v>9</v>
      </c>
      <c r="C17" s="253">
        <v>8420000</v>
      </c>
      <c r="D17" s="143">
        <v>9</v>
      </c>
      <c r="E17" s="253">
        <v>8420000</v>
      </c>
      <c r="F17" s="143">
        <v>9</v>
      </c>
      <c r="G17" s="253">
        <v>8420000</v>
      </c>
      <c r="H17" s="143">
        <v>9</v>
      </c>
      <c r="I17" s="253">
        <v>8420000</v>
      </c>
      <c r="J17" s="143">
        <v>9</v>
      </c>
      <c r="K17" s="253">
        <v>8420000</v>
      </c>
      <c r="L17" s="143">
        <f>+F17+D17+B17+H17+J17</f>
        <v>45</v>
      </c>
      <c r="M17" s="144">
        <f>+C17+E17+G17+I17+K17</f>
        <v>42100000</v>
      </c>
    </row>
    <row r="18" spans="1:13" s="256" customFormat="1" ht="47.25" customHeight="1">
      <c r="A18" s="261" t="s">
        <v>102</v>
      </c>
      <c r="B18" s="143">
        <v>20</v>
      </c>
      <c r="C18" s="253">
        <v>16298000</v>
      </c>
      <c r="D18" s="143">
        <v>21</v>
      </c>
      <c r="E18" s="253">
        <v>15785000</v>
      </c>
      <c r="F18" s="143">
        <v>22</v>
      </c>
      <c r="G18" s="253">
        <v>15835000</v>
      </c>
      <c r="H18" s="143">
        <v>22</v>
      </c>
      <c r="I18" s="253">
        <v>15835000</v>
      </c>
      <c r="J18" s="143">
        <v>22</v>
      </c>
      <c r="K18" s="253">
        <v>15835000</v>
      </c>
      <c r="L18" s="143">
        <f>+F18+D18+B18+H18+J18</f>
        <v>107</v>
      </c>
      <c r="M18" s="144">
        <f>+C18+E18+G18+I18+K18</f>
        <v>79588000</v>
      </c>
    </row>
    <row r="19" spans="1:13" s="256" customFormat="1" ht="38.25" customHeight="1">
      <c r="A19" s="261" t="s">
        <v>103</v>
      </c>
      <c r="B19" s="143">
        <v>7</v>
      </c>
      <c r="C19" s="253">
        <v>1410000</v>
      </c>
      <c r="D19" s="143">
        <v>19</v>
      </c>
      <c r="E19" s="253">
        <v>2075000</v>
      </c>
      <c r="F19" s="143">
        <v>34</v>
      </c>
      <c r="G19" s="253">
        <v>4075000</v>
      </c>
      <c r="H19" s="143">
        <v>34</v>
      </c>
      <c r="I19" s="253">
        <v>4035000</v>
      </c>
      <c r="J19" s="143">
        <v>34</v>
      </c>
      <c r="K19" s="253">
        <v>4075000</v>
      </c>
      <c r="L19" s="143">
        <f>+F19+D19+B19+H19+J19</f>
        <v>128</v>
      </c>
      <c r="M19" s="144">
        <f>+C19+E19+G19+I19+K19</f>
        <v>15670000</v>
      </c>
    </row>
    <row r="20" spans="1:13" s="256" customFormat="1" ht="39.75" customHeight="1">
      <c r="A20" s="261" t="s">
        <v>104</v>
      </c>
      <c r="B20" s="143">
        <v>12</v>
      </c>
      <c r="C20" s="253">
        <v>13151680</v>
      </c>
      <c r="D20" s="143">
        <v>79</v>
      </c>
      <c r="E20" s="253">
        <v>166090000</v>
      </c>
      <c r="F20" s="143">
        <v>582</v>
      </c>
      <c r="G20" s="253">
        <v>890487380</v>
      </c>
      <c r="H20" s="143">
        <v>598</v>
      </c>
      <c r="I20" s="253">
        <v>529024380</v>
      </c>
      <c r="J20" s="143">
        <v>167</v>
      </c>
      <c r="K20" s="253">
        <v>249139000</v>
      </c>
      <c r="L20" s="253">
        <f>+F20+D20+B20+H20+J20</f>
        <v>1438</v>
      </c>
      <c r="M20" s="144">
        <f>+C20+E20+G20+I20+K20</f>
        <v>1847892440</v>
      </c>
    </row>
    <row r="21" spans="1:13" s="256" customFormat="1" ht="60.75" customHeight="1">
      <c r="A21" s="261" t="s">
        <v>105</v>
      </c>
      <c r="B21" s="143">
        <v>10</v>
      </c>
      <c r="C21" s="253">
        <v>3750000</v>
      </c>
      <c r="D21" s="143">
        <v>11</v>
      </c>
      <c r="E21" s="253">
        <v>2900000</v>
      </c>
      <c r="F21" s="143">
        <v>17</v>
      </c>
      <c r="G21" s="253">
        <v>6420000</v>
      </c>
      <c r="H21" s="143">
        <v>18</v>
      </c>
      <c r="I21" s="253">
        <v>6440000</v>
      </c>
      <c r="J21" s="143">
        <v>16</v>
      </c>
      <c r="K21" s="253">
        <v>4940000</v>
      </c>
      <c r="L21" s="143">
        <f>+F21+D21+B21+H21+J21</f>
        <v>72</v>
      </c>
      <c r="M21" s="144">
        <f>+C21+E21+G21+I21+K21</f>
        <v>24450000</v>
      </c>
    </row>
    <row r="22" spans="1:13" ht="47.25" customHeight="1">
      <c r="A22" s="139" t="s">
        <v>106</v>
      </c>
      <c r="B22" s="146"/>
      <c r="C22" s="147"/>
      <c r="D22" s="146"/>
      <c r="E22" s="147"/>
      <c r="F22" s="146"/>
      <c r="G22" s="147"/>
      <c r="H22" s="146"/>
      <c r="I22" s="147"/>
      <c r="J22" s="146"/>
      <c r="K22" s="147"/>
      <c r="L22" s="146"/>
      <c r="M22" s="147"/>
    </row>
    <row r="23" spans="1:13" s="256" customFormat="1" ht="41.25" customHeight="1">
      <c r="A23" s="261" t="s">
        <v>107</v>
      </c>
      <c r="B23" s="143">
        <v>7</v>
      </c>
      <c r="C23" s="253">
        <v>1550000</v>
      </c>
      <c r="D23" s="143">
        <v>8</v>
      </c>
      <c r="E23" s="253">
        <v>2400000</v>
      </c>
      <c r="F23" s="143">
        <v>9</v>
      </c>
      <c r="G23" s="253">
        <v>2600000</v>
      </c>
      <c r="H23" s="143">
        <v>9</v>
      </c>
      <c r="I23" s="253">
        <v>2600000</v>
      </c>
      <c r="J23" s="143">
        <v>8</v>
      </c>
      <c r="K23" s="253">
        <v>2400000</v>
      </c>
      <c r="L23" s="143">
        <f>+F23+D23+B23+H23+J23</f>
        <v>41</v>
      </c>
      <c r="M23" s="144">
        <f>+C23+E23+G23+I23+K23</f>
        <v>11550000</v>
      </c>
    </row>
    <row r="24" spans="1:13" ht="35.25" customHeight="1">
      <c r="A24" s="2" t="s">
        <v>3</v>
      </c>
      <c r="B24" s="148">
        <f>SUM(B4:B23)</f>
        <v>98</v>
      </c>
      <c r="C24" s="4">
        <f aca="true" t="shared" si="0" ref="C24:I24">SUM(C5:C23)</f>
        <v>60540080</v>
      </c>
      <c r="D24" s="4">
        <f t="shared" si="0"/>
        <v>184</v>
      </c>
      <c r="E24" s="4">
        <f t="shared" si="0"/>
        <v>216700400</v>
      </c>
      <c r="F24" s="148">
        <f t="shared" si="0"/>
        <v>825</v>
      </c>
      <c r="G24" s="4">
        <f t="shared" si="0"/>
        <v>1044678780</v>
      </c>
      <c r="H24" s="148">
        <f t="shared" si="0"/>
        <v>858</v>
      </c>
      <c r="I24" s="4">
        <f t="shared" si="0"/>
        <v>688795780</v>
      </c>
      <c r="J24" s="148">
        <f>SUM(J5:J23)</f>
        <v>296</v>
      </c>
      <c r="K24" s="4">
        <f>SUM(K5:K23)</f>
        <v>320639400</v>
      </c>
      <c r="L24" s="4">
        <f>+F24+D24+B24+H24+J24</f>
        <v>2261</v>
      </c>
      <c r="M24" s="149">
        <f>+C24+E24+G24+I24+K24</f>
        <v>2331354440</v>
      </c>
    </row>
  </sheetData>
  <sheetProtection/>
  <mergeCells count="14">
    <mergeCell ref="B14:C14"/>
    <mergeCell ref="D14:E14"/>
    <mergeCell ref="F14:G14"/>
    <mergeCell ref="H14:I14"/>
    <mergeCell ref="L14:M14"/>
    <mergeCell ref="A2:A3"/>
    <mergeCell ref="B2:C2"/>
    <mergeCell ref="D2:E2"/>
    <mergeCell ref="F2:G2"/>
    <mergeCell ref="L2:M2"/>
    <mergeCell ref="H2:I2"/>
    <mergeCell ref="A14:A15"/>
    <mergeCell ref="J2:K2"/>
    <mergeCell ref="J14:K1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5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3"/>
  <sheetViews>
    <sheetView view="pageBreakPreview" zoomScaleSheetLayoutView="100" zoomScalePageLayoutView="0" workbookViewId="0" topLeftCell="A1">
      <pane ySplit="4" topLeftCell="A167" activePane="bottomLeft" state="frozen"/>
      <selection pane="topLeft" activeCell="A1" sqref="A1"/>
      <selection pane="bottomLeft" activeCell="J150" sqref="J150"/>
    </sheetView>
  </sheetViews>
  <sheetFormatPr defaultColWidth="9.140625" defaultRowHeight="24" customHeight="1"/>
  <cols>
    <col min="1" max="1" width="52.28125" style="8" customWidth="1"/>
    <col min="2" max="2" width="9.7109375" style="8" customWidth="1"/>
    <col min="3" max="3" width="11.7109375" style="8" customWidth="1"/>
    <col min="4" max="4" width="10.57421875" style="8" customWidth="1"/>
    <col min="5" max="5" width="18.421875" style="9" customWidth="1"/>
    <col min="6" max="6" width="20.28125" style="9" customWidth="1"/>
    <col min="7" max="7" width="9.28125" style="17" customWidth="1"/>
    <col min="8" max="8" width="17.00390625" style="8" customWidth="1"/>
    <col min="9" max="16384" width="9.140625" style="8" customWidth="1"/>
  </cols>
  <sheetData>
    <row r="1" spans="1:7" s="17" customFormat="1" ht="24.75" customHeight="1">
      <c r="A1" s="12" t="s">
        <v>145</v>
      </c>
      <c r="B1" s="12"/>
      <c r="C1" s="12"/>
      <c r="D1" s="12"/>
      <c r="E1" s="13"/>
      <c r="F1" s="13"/>
      <c r="G1" s="12"/>
    </row>
    <row r="2" spans="1:7" s="17" customFormat="1" ht="24.75" customHeight="1">
      <c r="A2" s="12" t="s">
        <v>250</v>
      </c>
      <c r="B2" s="12"/>
      <c r="C2" s="12"/>
      <c r="D2" s="12"/>
      <c r="E2" s="13"/>
      <c r="F2" s="13"/>
      <c r="G2" s="12"/>
    </row>
    <row r="3" spans="1:8" s="23" customFormat="1" ht="24" customHeight="1">
      <c r="A3" s="361" t="s">
        <v>11</v>
      </c>
      <c r="B3" s="361" t="s">
        <v>5</v>
      </c>
      <c r="C3" s="361"/>
      <c r="D3" s="361"/>
      <c r="E3" s="362" t="s">
        <v>2</v>
      </c>
      <c r="F3" s="363"/>
      <c r="G3" s="364"/>
      <c r="H3" s="359" t="s">
        <v>57</v>
      </c>
    </row>
    <row r="4" spans="1:9" s="23" customFormat="1" ht="72.75" customHeight="1">
      <c r="A4" s="361"/>
      <c r="B4" s="14" t="s">
        <v>48</v>
      </c>
      <c r="C4" s="14" t="s">
        <v>49</v>
      </c>
      <c r="D4" s="14" t="s">
        <v>50</v>
      </c>
      <c r="E4" s="15" t="s">
        <v>31</v>
      </c>
      <c r="F4" s="16" t="s">
        <v>32</v>
      </c>
      <c r="G4" s="14" t="s">
        <v>33</v>
      </c>
      <c r="H4" s="360"/>
      <c r="I4" s="24"/>
    </row>
    <row r="5" spans="1:8" s="17" customFormat="1" ht="26.25" customHeight="1">
      <c r="A5" s="11" t="s">
        <v>12</v>
      </c>
      <c r="B5" s="25"/>
      <c r="C5" s="25"/>
      <c r="D5" s="25"/>
      <c r="E5" s="26"/>
      <c r="F5" s="26"/>
      <c r="G5" s="25"/>
      <c r="H5" s="18"/>
    </row>
    <row r="6" spans="1:8" ht="30" customHeight="1">
      <c r="A6" s="56" t="s">
        <v>205</v>
      </c>
      <c r="B6" s="63">
        <v>1</v>
      </c>
      <c r="C6" s="43">
        <v>0</v>
      </c>
      <c r="D6" s="43">
        <v>0</v>
      </c>
      <c r="E6" s="57">
        <v>500000</v>
      </c>
      <c r="F6" s="217">
        <v>450000</v>
      </c>
      <c r="G6" s="305">
        <v>0</v>
      </c>
      <c r="H6" s="36"/>
    </row>
    <row r="7" spans="1:8" ht="30" customHeight="1">
      <c r="A7" s="42" t="s">
        <v>168</v>
      </c>
      <c r="B7" s="91"/>
      <c r="C7" s="29"/>
      <c r="D7" s="29"/>
      <c r="E7" s="35"/>
      <c r="F7" s="80"/>
      <c r="G7" s="306"/>
      <c r="H7" s="37"/>
    </row>
    <row r="8" spans="1:8" ht="30" customHeight="1">
      <c r="A8" s="42" t="s">
        <v>169</v>
      </c>
      <c r="B8" s="91"/>
      <c r="C8" s="29"/>
      <c r="D8" s="29"/>
      <c r="E8" s="35"/>
      <c r="F8" s="80"/>
      <c r="G8" s="306"/>
      <c r="H8" s="37"/>
    </row>
    <row r="9" spans="1:8" ht="30" customHeight="1">
      <c r="A9" s="42" t="s">
        <v>170</v>
      </c>
      <c r="B9" s="91"/>
      <c r="C9" s="29"/>
      <c r="D9" s="29"/>
      <c r="E9" s="35"/>
      <c r="F9" s="80"/>
      <c r="G9" s="306"/>
      <c r="H9" s="37"/>
    </row>
    <row r="10" spans="1:8" ht="30" customHeight="1">
      <c r="A10" s="42" t="s">
        <v>171</v>
      </c>
      <c r="B10" s="91"/>
      <c r="C10" s="29"/>
      <c r="D10" s="29"/>
      <c r="E10" s="35"/>
      <c r="F10" s="80"/>
      <c r="G10" s="306"/>
      <c r="H10" s="37"/>
    </row>
    <row r="11" spans="1:8" ht="30" customHeight="1">
      <c r="A11" s="42" t="s">
        <v>172</v>
      </c>
      <c r="B11" s="91"/>
      <c r="C11" s="29"/>
      <c r="D11" s="29"/>
      <c r="E11" s="35"/>
      <c r="F11" s="80"/>
      <c r="G11" s="306"/>
      <c r="H11" s="37"/>
    </row>
    <row r="12" spans="1:8" ht="30" customHeight="1">
      <c r="A12" s="42" t="s">
        <v>173</v>
      </c>
      <c r="B12" s="91"/>
      <c r="C12" s="29"/>
      <c r="D12" s="29"/>
      <c r="E12" s="35"/>
      <c r="F12" s="80"/>
      <c r="G12" s="306"/>
      <c r="H12" s="37"/>
    </row>
    <row r="13" spans="1:8" ht="30" customHeight="1">
      <c r="A13" s="59" t="s">
        <v>174</v>
      </c>
      <c r="B13" s="89"/>
      <c r="C13" s="82"/>
      <c r="D13" s="82"/>
      <c r="E13" s="83"/>
      <c r="F13" s="84"/>
      <c r="G13" s="265"/>
      <c r="H13" s="85"/>
    </row>
    <row r="14" spans="1:8" s="62" customFormat="1" ht="20.25">
      <c r="A14" s="167" t="s">
        <v>3</v>
      </c>
      <c r="B14" s="392">
        <f>B6</f>
        <v>1</v>
      </c>
      <c r="C14" s="330">
        <f>C6</f>
        <v>0</v>
      </c>
      <c r="D14" s="393">
        <f>D6</f>
        <v>0</v>
      </c>
      <c r="E14" s="330">
        <f>E6</f>
        <v>500000</v>
      </c>
      <c r="F14" s="239">
        <f>F6</f>
        <v>450000</v>
      </c>
      <c r="G14" s="307">
        <f>B14*100/66</f>
        <v>1.5151515151515151</v>
      </c>
      <c r="H14" s="170"/>
    </row>
    <row r="15" spans="1:8" s="41" customFormat="1" ht="27" customHeight="1">
      <c r="A15" s="61" t="s">
        <v>14</v>
      </c>
      <c r="B15" s="175"/>
      <c r="C15" s="175"/>
      <c r="D15" s="175"/>
      <c r="E15" s="176"/>
      <c r="F15" s="176"/>
      <c r="G15" s="25"/>
      <c r="H15" s="177"/>
    </row>
    <row r="16" spans="1:8" ht="28.5" customHeight="1">
      <c r="A16" s="59" t="s">
        <v>35</v>
      </c>
      <c r="B16" s="214">
        <v>0</v>
      </c>
      <c r="C16" s="215">
        <v>0</v>
      </c>
      <c r="D16" s="63">
        <v>1</v>
      </c>
      <c r="E16" s="60">
        <v>10000</v>
      </c>
      <c r="F16" s="216">
        <v>0</v>
      </c>
      <c r="G16" s="265">
        <v>0</v>
      </c>
      <c r="H16" s="174"/>
    </row>
    <row r="17" spans="1:8" ht="20.25">
      <c r="A17" s="56" t="s">
        <v>36</v>
      </c>
      <c r="B17" s="63">
        <v>1</v>
      </c>
      <c r="C17" s="305">
        <v>0</v>
      </c>
      <c r="D17" s="305">
        <v>0</v>
      </c>
      <c r="E17" s="57">
        <v>30000</v>
      </c>
      <c r="F17" s="217">
        <v>17270</v>
      </c>
      <c r="G17" s="305">
        <v>0</v>
      </c>
      <c r="H17" s="36"/>
    </row>
    <row r="18" spans="1:8" ht="22.5" customHeight="1">
      <c r="A18" s="59" t="s">
        <v>37</v>
      </c>
      <c r="B18" s="82"/>
      <c r="C18" s="82"/>
      <c r="D18" s="82"/>
      <c r="E18" s="83"/>
      <c r="F18" s="84"/>
      <c r="G18" s="265"/>
      <c r="H18" s="85"/>
    </row>
    <row r="19" spans="1:8" ht="28.5" customHeight="1">
      <c r="A19" s="56" t="s">
        <v>148</v>
      </c>
      <c r="B19" s="214">
        <v>0</v>
      </c>
      <c r="C19" s="214">
        <v>0</v>
      </c>
      <c r="D19" s="63">
        <v>1</v>
      </c>
      <c r="E19" s="57">
        <v>10000</v>
      </c>
      <c r="F19" s="217">
        <v>0</v>
      </c>
      <c r="G19" s="305">
        <v>0</v>
      </c>
      <c r="H19" s="87"/>
    </row>
    <row r="20" spans="1:8" ht="28.5" customHeight="1">
      <c r="A20" s="56" t="s">
        <v>63</v>
      </c>
      <c r="B20" s="214">
        <v>0</v>
      </c>
      <c r="C20" s="214">
        <v>0</v>
      </c>
      <c r="D20" s="63">
        <v>1</v>
      </c>
      <c r="E20" s="57">
        <v>10000</v>
      </c>
      <c r="F20" s="217">
        <v>0</v>
      </c>
      <c r="G20" s="305">
        <v>0</v>
      </c>
      <c r="H20" s="36"/>
    </row>
    <row r="21" spans="1:8" ht="20.25">
      <c r="A21" s="56" t="s">
        <v>73</v>
      </c>
      <c r="B21" s="63">
        <v>1</v>
      </c>
      <c r="C21" s="214">
        <v>0</v>
      </c>
      <c r="D21" s="214">
        <v>0</v>
      </c>
      <c r="E21" s="57">
        <v>3120000</v>
      </c>
      <c r="F21" s="217">
        <v>1524000</v>
      </c>
      <c r="G21" s="305">
        <v>0</v>
      </c>
      <c r="H21" s="36"/>
    </row>
    <row r="22" spans="1:8" ht="28.5" customHeight="1">
      <c r="A22" s="59" t="s">
        <v>74</v>
      </c>
      <c r="B22" s="89"/>
      <c r="C22" s="82"/>
      <c r="D22" s="82"/>
      <c r="E22" s="83"/>
      <c r="F22" s="84"/>
      <c r="G22" s="265"/>
      <c r="H22" s="85"/>
    </row>
    <row r="23" spans="1:8" ht="28.5" customHeight="1">
      <c r="A23" s="56" t="s">
        <v>56</v>
      </c>
      <c r="B23" s="63">
        <v>1</v>
      </c>
      <c r="C23" s="214">
        <v>0</v>
      </c>
      <c r="D23" s="214">
        <v>0</v>
      </c>
      <c r="E23" s="57">
        <v>1667094</v>
      </c>
      <c r="F23" s="217">
        <v>227814.4</v>
      </c>
      <c r="G23" s="305">
        <v>0</v>
      </c>
      <c r="H23" s="36"/>
    </row>
    <row r="24" spans="1:8" ht="20.25">
      <c r="A24" s="42" t="s">
        <v>54</v>
      </c>
      <c r="B24" s="29"/>
      <c r="C24" s="29"/>
      <c r="D24" s="29"/>
      <c r="E24" s="35"/>
      <c r="F24" s="80"/>
      <c r="G24" s="306"/>
      <c r="H24" s="37"/>
    </row>
    <row r="25" spans="1:8" ht="28.5" customHeight="1">
      <c r="A25" s="59" t="s">
        <v>55</v>
      </c>
      <c r="B25" s="82"/>
      <c r="C25" s="82"/>
      <c r="D25" s="82"/>
      <c r="E25" s="83"/>
      <c r="F25" s="84"/>
      <c r="G25" s="265"/>
      <c r="H25" s="85"/>
    </row>
    <row r="26" spans="1:8" ht="27" customHeight="1" thickBot="1">
      <c r="A26" s="162" t="s">
        <v>140</v>
      </c>
      <c r="B26" s="218">
        <v>1</v>
      </c>
      <c r="C26" s="164">
        <v>0</v>
      </c>
      <c r="D26" s="219">
        <v>0</v>
      </c>
      <c r="E26" s="163">
        <v>695700</v>
      </c>
      <c r="F26" s="165">
        <v>198080</v>
      </c>
      <c r="G26" s="304">
        <v>0</v>
      </c>
      <c r="H26" s="90"/>
    </row>
    <row r="27" spans="1:8" s="62" customFormat="1" ht="24.75" customHeight="1" thickTop="1">
      <c r="A27" s="179" t="s">
        <v>3</v>
      </c>
      <c r="B27" s="189">
        <f>SUM(B16:B26)</f>
        <v>4</v>
      </c>
      <c r="C27" s="210">
        <f>SUM(C16:C26)</f>
        <v>0</v>
      </c>
      <c r="D27" s="181">
        <f>SUM(D16:D26)</f>
        <v>3</v>
      </c>
      <c r="E27" s="400">
        <f>SUM(E16:E26)</f>
        <v>5542794</v>
      </c>
      <c r="F27" s="190">
        <f>SUM(F16:F26)</f>
        <v>1967164.4</v>
      </c>
      <c r="G27" s="308">
        <f>B27*100/66</f>
        <v>6.0606060606060606</v>
      </c>
      <c r="H27" s="183"/>
    </row>
    <row r="28" spans="1:8" ht="28.5" customHeight="1">
      <c r="A28" s="240" t="s">
        <v>27</v>
      </c>
      <c r="B28" s="22"/>
      <c r="C28" s="22"/>
      <c r="D28" s="22"/>
      <c r="E28" s="33"/>
      <c r="F28" s="33"/>
      <c r="G28" s="309"/>
      <c r="H28" s="241"/>
    </row>
    <row r="29" spans="1:8" ht="27.75" customHeight="1">
      <c r="A29" s="58" t="s">
        <v>117</v>
      </c>
      <c r="B29" s="214">
        <v>0</v>
      </c>
      <c r="C29" s="214">
        <v>0</v>
      </c>
      <c r="D29" s="220">
        <v>1</v>
      </c>
      <c r="E29" s="57">
        <v>20000</v>
      </c>
      <c r="F29" s="88">
        <v>0</v>
      </c>
      <c r="G29" s="305">
        <v>0</v>
      </c>
      <c r="H29" s="36"/>
    </row>
    <row r="30" spans="1:8" ht="27.75" customHeight="1">
      <c r="A30" s="46" t="s">
        <v>78</v>
      </c>
      <c r="B30" s="43"/>
      <c r="C30" s="43"/>
      <c r="D30" s="200"/>
      <c r="E30" s="44"/>
      <c r="F30" s="80"/>
      <c r="G30" s="306"/>
      <c r="H30" s="85"/>
    </row>
    <row r="31" spans="1:8" ht="27" customHeight="1">
      <c r="A31" s="58" t="s">
        <v>79</v>
      </c>
      <c r="B31" s="214">
        <v>0</v>
      </c>
      <c r="C31" s="214">
        <v>0</v>
      </c>
      <c r="D31" s="63">
        <v>1</v>
      </c>
      <c r="E31" s="57">
        <v>6400</v>
      </c>
      <c r="F31" s="88">
        <v>0</v>
      </c>
      <c r="G31" s="305">
        <v>0</v>
      </c>
      <c r="H31" s="36"/>
    </row>
    <row r="32" spans="1:8" ht="27" customHeight="1" thickBot="1">
      <c r="A32" s="47" t="s">
        <v>77</v>
      </c>
      <c r="B32" s="92"/>
      <c r="C32" s="92"/>
      <c r="D32" s="92"/>
      <c r="E32" s="93"/>
      <c r="F32" s="94"/>
      <c r="G32" s="310"/>
      <c r="H32" s="55"/>
    </row>
    <row r="33" spans="1:8" s="62" customFormat="1" ht="24" customHeight="1" thickTop="1">
      <c r="A33" s="179" t="s">
        <v>3</v>
      </c>
      <c r="B33" s="180">
        <f>B29+B31</f>
        <v>0</v>
      </c>
      <c r="C33" s="180">
        <f>C29+C31</f>
        <v>0</v>
      </c>
      <c r="D33" s="181">
        <f>D29+D31</f>
        <v>2</v>
      </c>
      <c r="E33" s="182">
        <f>E29+E31</f>
        <v>26400</v>
      </c>
      <c r="F33" s="180">
        <f>F29+F31</f>
        <v>0</v>
      </c>
      <c r="G33" s="311">
        <f>B33*100/66</f>
        <v>0</v>
      </c>
      <c r="H33" s="183"/>
    </row>
    <row r="34" spans="1:8" ht="27.75" customHeight="1">
      <c r="A34" s="365" t="s">
        <v>16</v>
      </c>
      <c r="B34" s="366"/>
      <c r="C34" s="366"/>
      <c r="D34" s="366"/>
      <c r="E34" s="366"/>
      <c r="F34" s="366"/>
      <c r="G34" s="366"/>
      <c r="H34" s="367"/>
    </row>
    <row r="35" spans="1:8" ht="30" customHeight="1">
      <c r="A35" s="59" t="s">
        <v>58</v>
      </c>
      <c r="B35" s="63">
        <v>1</v>
      </c>
      <c r="C35" s="215">
        <v>0</v>
      </c>
      <c r="D35" s="215">
        <v>0</v>
      </c>
      <c r="E35" s="60">
        <v>14150400</v>
      </c>
      <c r="F35" s="216">
        <v>5603000</v>
      </c>
      <c r="G35" s="265">
        <v>0</v>
      </c>
      <c r="H35" s="95"/>
    </row>
    <row r="36" spans="1:8" ht="30" customHeight="1">
      <c r="A36" s="157" t="s">
        <v>59</v>
      </c>
      <c r="B36" s="63">
        <v>1</v>
      </c>
      <c r="C36" s="172">
        <v>0</v>
      </c>
      <c r="D36" s="172">
        <v>0</v>
      </c>
      <c r="E36" s="161">
        <v>3240000</v>
      </c>
      <c r="F36" s="173">
        <v>1190000</v>
      </c>
      <c r="G36" s="27">
        <v>0</v>
      </c>
      <c r="H36" s="95"/>
    </row>
    <row r="37" spans="1:8" ht="30" customHeight="1">
      <c r="A37" s="157" t="s">
        <v>60</v>
      </c>
      <c r="B37" s="63">
        <v>1</v>
      </c>
      <c r="C37" s="172">
        <v>0</v>
      </c>
      <c r="D37" s="172">
        <v>0</v>
      </c>
      <c r="E37" s="161">
        <v>84000</v>
      </c>
      <c r="F37" s="173">
        <v>20000</v>
      </c>
      <c r="G37" s="27">
        <v>0</v>
      </c>
      <c r="H37" s="87"/>
    </row>
    <row r="38" spans="1:8" ht="28.5" customHeight="1">
      <c r="A38" s="56" t="s">
        <v>183</v>
      </c>
      <c r="B38" s="214">
        <v>0</v>
      </c>
      <c r="C38" s="221">
        <v>0</v>
      </c>
      <c r="D38" s="63">
        <v>1</v>
      </c>
      <c r="E38" s="160">
        <v>40000</v>
      </c>
      <c r="F38" s="319">
        <v>0</v>
      </c>
      <c r="G38" s="312">
        <v>0</v>
      </c>
      <c r="H38" s="117"/>
    </row>
    <row r="39" spans="1:8" ht="20.25">
      <c r="A39" s="59" t="s">
        <v>184</v>
      </c>
      <c r="B39" s="91"/>
      <c r="C39" s="119"/>
      <c r="D39" s="119"/>
      <c r="E39" s="197"/>
      <c r="F39" s="320"/>
      <c r="G39" s="313"/>
      <c r="H39" s="121"/>
    </row>
    <row r="40" spans="1:8" ht="23.25" customHeight="1">
      <c r="A40" s="157" t="s">
        <v>141</v>
      </c>
      <c r="B40" s="172">
        <v>0</v>
      </c>
      <c r="C40" s="172">
        <v>0</v>
      </c>
      <c r="D40" s="63">
        <v>1</v>
      </c>
      <c r="E40" s="161">
        <v>20000</v>
      </c>
      <c r="F40" s="28">
        <v>0</v>
      </c>
      <c r="G40" s="27">
        <v>0</v>
      </c>
      <c r="H40" s="87"/>
    </row>
    <row r="41" spans="1:8" ht="30" customHeight="1">
      <c r="A41" s="56" t="s">
        <v>175</v>
      </c>
      <c r="B41" s="214">
        <v>0</v>
      </c>
      <c r="C41" s="214">
        <v>0</v>
      </c>
      <c r="D41" s="63">
        <v>1</v>
      </c>
      <c r="E41" s="57">
        <v>50000</v>
      </c>
      <c r="F41" s="321">
        <v>0</v>
      </c>
      <c r="G41" s="305">
        <v>0</v>
      </c>
      <c r="H41" s="104"/>
    </row>
    <row r="42" spans="1:8" ht="30" customHeight="1">
      <c r="A42" s="59" t="s">
        <v>38</v>
      </c>
      <c r="B42" s="101"/>
      <c r="C42" s="82"/>
      <c r="D42" s="82"/>
      <c r="E42" s="102"/>
      <c r="F42" s="266"/>
      <c r="G42" s="265"/>
      <c r="H42" s="85"/>
    </row>
    <row r="43" spans="1:8" ht="30" customHeight="1">
      <c r="A43" s="56" t="s">
        <v>176</v>
      </c>
      <c r="B43" s="214">
        <v>0</v>
      </c>
      <c r="C43" s="214">
        <v>0</v>
      </c>
      <c r="D43" s="63">
        <v>1</v>
      </c>
      <c r="E43" s="57">
        <v>100000</v>
      </c>
      <c r="F43" s="321">
        <v>0</v>
      </c>
      <c r="G43" s="305">
        <v>0</v>
      </c>
      <c r="H43" s="100"/>
    </row>
    <row r="44" spans="1:8" ht="30" customHeight="1">
      <c r="A44" s="59" t="s">
        <v>64</v>
      </c>
      <c r="B44" s="101"/>
      <c r="C44" s="82"/>
      <c r="D44" s="82"/>
      <c r="E44" s="102"/>
      <c r="F44" s="266"/>
      <c r="G44" s="265"/>
      <c r="H44" s="85"/>
    </row>
    <row r="45" spans="1:8" ht="30" customHeight="1">
      <c r="A45" s="157" t="s">
        <v>177</v>
      </c>
      <c r="B45" s="172">
        <v>0</v>
      </c>
      <c r="C45" s="172">
        <v>0</v>
      </c>
      <c r="D45" s="63">
        <v>1</v>
      </c>
      <c r="E45" s="161">
        <v>30000</v>
      </c>
      <c r="F45" s="28">
        <v>0</v>
      </c>
      <c r="G45" s="27">
        <v>0</v>
      </c>
      <c r="H45" s="87"/>
    </row>
    <row r="46" spans="1:8" ht="30" customHeight="1">
      <c r="A46" s="56" t="s">
        <v>178</v>
      </c>
      <c r="B46" s="214">
        <v>0</v>
      </c>
      <c r="C46" s="214">
        <v>0</v>
      </c>
      <c r="D46" s="63">
        <v>1</v>
      </c>
      <c r="E46" s="57">
        <v>20000</v>
      </c>
      <c r="F46" s="321">
        <v>0</v>
      </c>
      <c r="G46" s="305">
        <v>0</v>
      </c>
      <c r="H46" s="99"/>
    </row>
    <row r="47" spans="1:8" ht="30" customHeight="1">
      <c r="A47" s="56" t="s">
        <v>179</v>
      </c>
      <c r="B47" s="214">
        <v>0</v>
      </c>
      <c r="C47" s="214">
        <v>0</v>
      </c>
      <c r="D47" s="63">
        <v>1</v>
      </c>
      <c r="E47" s="57">
        <v>20000</v>
      </c>
      <c r="F47" s="321">
        <v>0</v>
      </c>
      <c r="G47" s="305">
        <v>0</v>
      </c>
      <c r="H47" s="87"/>
    </row>
    <row r="48" spans="1:8" ht="30" customHeight="1">
      <c r="A48" s="157" t="s">
        <v>180</v>
      </c>
      <c r="B48" s="214">
        <v>0</v>
      </c>
      <c r="C48" s="172">
        <v>0</v>
      </c>
      <c r="D48" s="63">
        <v>1</v>
      </c>
      <c r="E48" s="161">
        <v>50000</v>
      </c>
      <c r="F48" s="28">
        <v>0</v>
      </c>
      <c r="G48" s="27">
        <v>0</v>
      </c>
      <c r="H48" s="85"/>
    </row>
    <row r="49" spans="1:8" ht="30.75" customHeight="1">
      <c r="A49" s="56" t="s">
        <v>185</v>
      </c>
      <c r="B49" s="214">
        <v>0</v>
      </c>
      <c r="C49" s="214">
        <v>0</v>
      </c>
      <c r="D49" s="220">
        <v>1</v>
      </c>
      <c r="E49" s="57">
        <v>30000</v>
      </c>
      <c r="F49" s="321">
        <v>0</v>
      </c>
      <c r="G49" s="305">
        <v>0</v>
      </c>
      <c r="H49" s="36"/>
    </row>
    <row r="50" spans="1:8" ht="30.75" customHeight="1" thickBot="1">
      <c r="A50" s="51" t="s">
        <v>186</v>
      </c>
      <c r="B50" s="92"/>
      <c r="C50" s="92"/>
      <c r="D50" s="198"/>
      <c r="E50" s="48"/>
      <c r="F50" s="322">
        <v>0</v>
      </c>
      <c r="G50" s="310">
        <v>0</v>
      </c>
      <c r="H50" s="55"/>
    </row>
    <row r="51" spans="1:8" s="41" customFormat="1" ht="27.75" customHeight="1" thickTop="1">
      <c r="A51" s="167" t="s">
        <v>3</v>
      </c>
      <c r="B51" s="168">
        <f>SUM(B35:B49)</f>
        <v>3</v>
      </c>
      <c r="C51" s="214">
        <f>SUM(C35:C49)</f>
        <v>0</v>
      </c>
      <c r="D51" s="181">
        <f>SUM(D35:D49)</f>
        <v>9</v>
      </c>
      <c r="E51" s="202">
        <f>SUM(E35:E49)</f>
        <v>17834400</v>
      </c>
      <c r="F51" s="323">
        <f>SUM(F35:F49)</f>
        <v>6813000</v>
      </c>
      <c r="G51" s="314">
        <f>B51*100/66</f>
        <v>4.545454545454546</v>
      </c>
      <c r="H51" s="184"/>
    </row>
    <row r="52" spans="1:8" s="41" customFormat="1" ht="33" customHeight="1">
      <c r="A52" s="61" t="s">
        <v>17</v>
      </c>
      <c r="B52" s="175"/>
      <c r="C52" s="175"/>
      <c r="D52" s="175"/>
      <c r="E52" s="176"/>
      <c r="F52" s="26"/>
      <c r="G52" s="25"/>
      <c r="H52" s="177"/>
    </row>
    <row r="53" spans="1:8" ht="30" customHeight="1">
      <c r="A53" s="56" t="s">
        <v>75</v>
      </c>
      <c r="B53" s="214">
        <v>0</v>
      </c>
      <c r="C53" s="214">
        <v>0</v>
      </c>
      <c r="D53" s="220">
        <v>1</v>
      </c>
      <c r="E53" s="57">
        <v>440000</v>
      </c>
      <c r="F53" s="321">
        <v>0</v>
      </c>
      <c r="G53" s="305">
        <v>0</v>
      </c>
      <c r="H53" s="104"/>
    </row>
    <row r="54" spans="1:8" ht="30" customHeight="1">
      <c r="A54" s="59" t="s">
        <v>76</v>
      </c>
      <c r="B54" s="82"/>
      <c r="C54" s="82"/>
      <c r="D54" s="82"/>
      <c r="E54" s="83"/>
      <c r="F54" s="266"/>
      <c r="G54" s="265"/>
      <c r="H54" s="99"/>
    </row>
    <row r="55" spans="1:8" ht="30" customHeight="1">
      <c r="A55" s="56" t="s">
        <v>142</v>
      </c>
      <c r="B55" s="214">
        <v>0</v>
      </c>
      <c r="C55" s="214">
        <v>0</v>
      </c>
      <c r="D55" s="63">
        <v>1</v>
      </c>
      <c r="E55" s="57">
        <v>20000</v>
      </c>
      <c r="F55" s="321"/>
      <c r="G55" s="305">
        <v>0</v>
      </c>
      <c r="H55" s="36"/>
    </row>
    <row r="56" spans="1:8" ht="27.75" customHeight="1">
      <c r="A56" s="56" t="s">
        <v>143</v>
      </c>
      <c r="B56" s="214">
        <v>0</v>
      </c>
      <c r="C56" s="214">
        <v>0</v>
      </c>
      <c r="D56" s="63">
        <v>1</v>
      </c>
      <c r="E56" s="57">
        <v>10000</v>
      </c>
      <c r="F56" s="321"/>
      <c r="G56" s="305">
        <v>0</v>
      </c>
      <c r="H56" s="36"/>
    </row>
    <row r="57" spans="1:8" ht="27.75" customHeight="1">
      <c r="A57" s="59" t="s">
        <v>108</v>
      </c>
      <c r="B57" s="82"/>
      <c r="C57" s="82"/>
      <c r="D57" s="82"/>
      <c r="E57" s="83"/>
      <c r="F57" s="266"/>
      <c r="G57" s="265"/>
      <c r="H57" s="85"/>
    </row>
    <row r="58" spans="1:8" ht="30" customHeight="1">
      <c r="A58" s="56" t="s">
        <v>144</v>
      </c>
      <c r="B58" s="214">
        <v>0</v>
      </c>
      <c r="C58" s="214">
        <v>0</v>
      </c>
      <c r="D58" s="63">
        <v>1</v>
      </c>
      <c r="E58" s="57">
        <v>200000</v>
      </c>
      <c r="F58" s="321">
        <v>0</v>
      </c>
      <c r="G58" s="305">
        <v>0</v>
      </c>
      <c r="H58" s="36"/>
    </row>
    <row r="59" spans="1:8" ht="30" customHeight="1">
      <c r="A59" s="42" t="s">
        <v>109</v>
      </c>
      <c r="B59" s="29"/>
      <c r="C59" s="29"/>
      <c r="D59" s="29"/>
      <c r="E59" s="35"/>
      <c r="F59" s="324"/>
      <c r="G59" s="306"/>
      <c r="H59" s="37"/>
    </row>
    <row r="60" spans="1:8" ht="29.25" customHeight="1">
      <c r="A60" s="42" t="s">
        <v>110</v>
      </c>
      <c r="B60" s="29"/>
      <c r="C60" s="29"/>
      <c r="D60" s="29"/>
      <c r="E60" s="35"/>
      <c r="F60" s="324"/>
      <c r="G60" s="306"/>
      <c r="H60" s="37"/>
    </row>
    <row r="61" spans="1:8" ht="29.25" customHeight="1">
      <c r="A61" s="56" t="s">
        <v>149</v>
      </c>
      <c r="B61" s="214">
        <v>0</v>
      </c>
      <c r="C61" s="214">
        <v>0</v>
      </c>
      <c r="D61" s="63">
        <v>1</v>
      </c>
      <c r="E61" s="57">
        <v>10000</v>
      </c>
      <c r="F61" s="88"/>
      <c r="G61" s="305">
        <v>0</v>
      </c>
      <c r="H61" s="36"/>
    </row>
    <row r="62" spans="1:8" ht="29.25" customHeight="1">
      <c r="A62" s="56" t="s">
        <v>150</v>
      </c>
      <c r="B62" s="214">
        <v>0</v>
      </c>
      <c r="C62" s="86">
        <v>0</v>
      </c>
      <c r="D62" s="63">
        <v>1</v>
      </c>
      <c r="E62" s="57">
        <v>10000</v>
      </c>
      <c r="F62" s="217">
        <v>0</v>
      </c>
      <c r="G62" s="305">
        <v>0</v>
      </c>
      <c r="H62" s="36"/>
    </row>
    <row r="63" spans="1:8" ht="29.25" customHeight="1">
      <c r="A63" s="42" t="s">
        <v>151</v>
      </c>
      <c r="B63" s="29"/>
      <c r="C63" s="29"/>
      <c r="D63" s="29"/>
      <c r="E63" s="35"/>
      <c r="F63" s="80"/>
      <c r="G63" s="306"/>
      <c r="H63" s="37"/>
    </row>
    <row r="64" spans="1:8" ht="29.25" customHeight="1">
      <c r="A64" s="42" t="s">
        <v>152</v>
      </c>
      <c r="B64" s="29"/>
      <c r="C64" s="29"/>
      <c r="D64" s="29"/>
      <c r="E64" s="35"/>
      <c r="F64" s="80"/>
      <c r="G64" s="306"/>
      <c r="H64" s="37"/>
    </row>
    <row r="65" spans="1:8" s="41" customFormat="1" ht="29.25" customHeight="1">
      <c r="A65" s="185" t="s">
        <v>3</v>
      </c>
      <c r="B65" s="214">
        <f>SUM(B53:B62)</f>
        <v>0</v>
      </c>
      <c r="C65" s="214">
        <f>SUM(C53:C62)</f>
        <v>0</v>
      </c>
      <c r="D65" s="194">
        <f>SUM(D53:D62)</f>
        <v>6</v>
      </c>
      <c r="E65" s="195">
        <f>SUM(E53:E62)</f>
        <v>690000</v>
      </c>
      <c r="F65" s="196">
        <f>SUM(F53:F62)</f>
        <v>0</v>
      </c>
      <c r="G65" s="315">
        <f>B65*100/66</f>
        <v>0</v>
      </c>
      <c r="H65" s="174"/>
    </row>
    <row r="66" spans="1:8" ht="30" customHeight="1">
      <c r="A66" s="61" t="s">
        <v>23</v>
      </c>
      <c r="B66" s="76"/>
      <c r="C66" s="76"/>
      <c r="D66" s="76"/>
      <c r="E66" s="77"/>
      <c r="F66" s="77"/>
      <c r="G66" s="25"/>
      <c r="H66" s="78"/>
    </row>
    <row r="67" spans="1:8" ht="30.75" customHeight="1">
      <c r="A67" s="56" t="s">
        <v>188</v>
      </c>
      <c r="B67" s="86">
        <v>0</v>
      </c>
      <c r="C67" s="214">
        <v>0</v>
      </c>
      <c r="D67" s="63">
        <v>1</v>
      </c>
      <c r="E67" s="57">
        <v>500000</v>
      </c>
      <c r="F67" s="88">
        <v>0</v>
      </c>
      <c r="G67" s="305">
        <v>0</v>
      </c>
      <c r="H67" s="36"/>
    </row>
    <row r="68" spans="1:8" ht="30.75" customHeight="1">
      <c r="A68" s="42" t="s">
        <v>39</v>
      </c>
      <c r="B68" s="29"/>
      <c r="C68" s="29"/>
      <c r="D68" s="29"/>
      <c r="E68" s="35"/>
      <c r="F68" s="80"/>
      <c r="G68" s="306"/>
      <c r="H68" s="37"/>
    </row>
    <row r="69" spans="1:8" ht="30.75" customHeight="1">
      <c r="A69" s="42" t="s">
        <v>187</v>
      </c>
      <c r="B69" s="79"/>
      <c r="C69" s="79"/>
      <c r="D69" s="79"/>
      <c r="E69" s="107"/>
      <c r="F69" s="108"/>
      <c r="G69" s="316"/>
      <c r="H69" s="37"/>
    </row>
    <row r="70" spans="1:8" ht="29.25" customHeight="1">
      <c r="A70" s="42" t="s">
        <v>154</v>
      </c>
      <c r="B70" s="79"/>
      <c r="C70" s="79"/>
      <c r="D70" s="79"/>
      <c r="E70" s="107"/>
      <c r="F70" s="108"/>
      <c r="G70" s="316"/>
      <c r="H70" s="37"/>
    </row>
    <row r="71" spans="1:8" ht="20.25">
      <c r="A71" s="42" t="s">
        <v>155</v>
      </c>
      <c r="B71" s="79"/>
      <c r="C71" s="79"/>
      <c r="D71" s="79"/>
      <c r="E71" s="107"/>
      <c r="F71" s="108"/>
      <c r="G71" s="316"/>
      <c r="H71" s="37"/>
    </row>
    <row r="72" spans="1:8" ht="29.25" customHeight="1">
      <c r="A72" s="42" t="s">
        <v>114</v>
      </c>
      <c r="B72" s="79"/>
      <c r="C72" s="79"/>
      <c r="D72" s="79"/>
      <c r="E72" s="107"/>
      <c r="F72" s="108"/>
      <c r="G72" s="316"/>
      <c r="H72" s="37"/>
    </row>
    <row r="73" spans="1:8" ht="20.25">
      <c r="A73" s="59" t="s">
        <v>40</v>
      </c>
      <c r="B73" s="81"/>
      <c r="C73" s="81"/>
      <c r="D73" s="81"/>
      <c r="E73" s="109"/>
      <c r="F73" s="110"/>
      <c r="G73" s="264"/>
      <c r="H73" s="85"/>
    </row>
    <row r="74" spans="1:8" ht="27" customHeight="1">
      <c r="A74" s="56" t="s">
        <v>189</v>
      </c>
      <c r="B74" s="214">
        <v>0</v>
      </c>
      <c r="C74" s="214">
        <v>0</v>
      </c>
      <c r="D74" s="63">
        <v>1</v>
      </c>
      <c r="E74" s="57">
        <v>500000</v>
      </c>
      <c r="F74" s="88">
        <v>0</v>
      </c>
      <c r="G74" s="305">
        <v>0</v>
      </c>
      <c r="H74" s="36"/>
    </row>
    <row r="75" spans="1:8" ht="27" customHeight="1">
      <c r="A75" s="42" t="s">
        <v>39</v>
      </c>
      <c r="B75" s="29"/>
      <c r="C75" s="29"/>
      <c r="D75" s="29"/>
      <c r="E75" s="35"/>
      <c r="F75" s="80"/>
      <c r="G75" s="306"/>
      <c r="H75" s="37"/>
    </row>
    <row r="76" spans="1:8" ht="27" customHeight="1">
      <c r="A76" s="42" t="s">
        <v>156</v>
      </c>
      <c r="B76" s="79"/>
      <c r="C76" s="79"/>
      <c r="D76" s="79"/>
      <c r="E76" s="107"/>
      <c r="F76" s="108"/>
      <c r="G76" s="316"/>
      <c r="H76" s="37"/>
    </row>
    <row r="77" spans="1:8" ht="27" customHeight="1">
      <c r="A77" s="42" t="s">
        <v>160</v>
      </c>
      <c r="B77" s="79"/>
      <c r="C77" s="79"/>
      <c r="D77" s="79"/>
      <c r="E77" s="107"/>
      <c r="F77" s="108"/>
      <c r="G77" s="316"/>
      <c r="H77" s="37"/>
    </row>
    <row r="78" spans="1:8" ht="27" customHeight="1">
      <c r="A78" s="42" t="s">
        <v>155</v>
      </c>
      <c r="B78" s="79"/>
      <c r="C78" s="79"/>
      <c r="D78" s="79"/>
      <c r="E78" s="107"/>
      <c r="F78" s="108"/>
      <c r="G78" s="316"/>
      <c r="H78" s="37"/>
    </row>
    <row r="79" spans="1:8" ht="27" customHeight="1">
      <c r="A79" s="42" t="s">
        <v>157</v>
      </c>
      <c r="B79" s="79"/>
      <c r="C79" s="79"/>
      <c r="D79" s="79"/>
      <c r="E79" s="107"/>
      <c r="F79" s="108"/>
      <c r="G79" s="316"/>
      <c r="H79" s="37"/>
    </row>
    <row r="80" spans="1:8" ht="27" customHeight="1">
      <c r="A80" s="59" t="s">
        <v>158</v>
      </c>
      <c r="B80" s="81"/>
      <c r="C80" s="81"/>
      <c r="D80" s="81"/>
      <c r="E80" s="109"/>
      <c r="F80" s="110"/>
      <c r="G80" s="264"/>
      <c r="H80" s="85"/>
    </row>
    <row r="81" spans="1:8" ht="30" customHeight="1">
      <c r="A81" s="56" t="s">
        <v>190</v>
      </c>
      <c r="B81" s="214">
        <v>0</v>
      </c>
      <c r="C81" s="214">
        <v>0</v>
      </c>
      <c r="D81" s="63">
        <v>1</v>
      </c>
      <c r="E81" s="57">
        <v>500000</v>
      </c>
      <c r="F81" s="217">
        <v>0</v>
      </c>
      <c r="G81" s="305">
        <v>0</v>
      </c>
      <c r="H81" s="36"/>
    </row>
    <row r="82" spans="1:8" ht="30" customHeight="1">
      <c r="A82" s="42" t="s">
        <v>39</v>
      </c>
      <c r="B82" s="29"/>
      <c r="C82" s="29"/>
      <c r="D82" s="29"/>
      <c r="E82" s="35"/>
      <c r="F82" s="80"/>
      <c r="G82" s="306"/>
      <c r="H82" s="37"/>
    </row>
    <row r="83" spans="1:8" ht="30" customHeight="1">
      <c r="A83" s="42" t="s">
        <v>156</v>
      </c>
      <c r="B83" s="79"/>
      <c r="C83" s="79"/>
      <c r="D83" s="79"/>
      <c r="E83" s="107"/>
      <c r="F83" s="108"/>
      <c r="G83" s="316"/>
      <c r="H83" s="37"/>
    </row>
    <row r="84" spans="1:8" ht="30" customHeight="1">
      <c r="A84" s="42" t="s">
        <v>159</v>
      </c>
      <c r="B84" s="79"/>
      <c r="C84" s="79"/>
      <c r="D84" s="79"/>
      <c r="E84" s="107"/>
      <c r="F84" s="108"/>
      <c r="G84" s="316"/>
      <c r="H84" s="37"/>
    </row>
    <row r="85" spans="1:8" ht="30" customHeight="1">
      <c r="A85" s="42" t="s">
        <v>155</v>
      </c>
      <c r="B85" s="79"/>
      <c r="C85" s="79"/>
      <c r="D85" s="79"/>
      <c r="E85" s="107"/>
      <c r="F85" s="108"/>
      <c r="G85" s="316"/>
      <c r="H85" s="37"/>
    </row>
    <row r="86" spans="1:8" ht="30" customHeight="1">
      <c r="A86" s="42" t="s">
        <v>111</v>
      </c>
      <c r="B86" s="79"/>
      <c r="C86" s="79"/>
      <c r="D86" s="79"/>
      <c r="E86" s="107"/>
      <c r="F86" s="108"/>
      <c r="G86" s="316"/>
      <c r="H86" s="37"/>
    </row>
    <row r="87" spans="1:8" ht="30" customHeight="1">
      <c r="A87" s="59" t="s">
        <v>112</v>
      </c>
      <c r="B87" s="81"/>
      <c r="C87" s="81"/>
      <c r="D87" s="81"/>
      <c r="E87" s="109"/>
      <c r="F87" s="110"/>
      <c r="G87" s="264"/>
      <c r="H87" s="85"/>
    </row>
    <row r="88" spans="1:8" ht="27" customHeight="1">
      <c r="A88" s="56" t="s">
        <v>191</v>
      </c>
      <c r="B88" s="214">
        <v>0</v>
      </c>
      <c r="C88" s="214">
        <v>0</v>
      </c>
      <c r="D88" s="63">
        <v>1</v>
      </c>
      <c r="E88" s="57">
        <v>500000</v>
      </c>
      <c r="F88" s="321">
        <v>0</v>
      </c>
      <c r="G88" s="305">
        <v>0</v>
      </c>
      <c r="H88" s="36"/>
    </row>
    <row r="89" spans="1:8" ht="27" customHeight="1">
      <c r="A89" s="42" t="s">
        <v>39</v>
      </c>
      <c r="B89" s="29"/>
      <c r="C89" s="29"/>
      <c r="D89" s="29"/>
      <c r="E89" s="35"/>
      <c r="F89" s="80"/>
      <c r="G89" s="306"/>
      <c r="H89" s="37"/>
    </row>
    <row r="90" spans="1:8" ht="27" customHeight="1">
      <c r="A90" s="42" t="s">
        <v>156</v>
      </c>
      <c r="B90" s="79"/>
      <c r="C90" s="79"/>
      <c r="D90" s="79"/>
      <c r="E90" s="107"/>
      <c r="F90" s="108"/>
      <c r="G90" s="316"/>
      <c r="H90" s="37"/>
    </row>
    <row r="91" spans="1:8" ht="27" customHeight="1">
      <c r="A91" s="42" t="s">
        <v>159</v>
      </c>
      <c r="B91" s="79"/>
      <c r="C91" s="79"/>
      <c r="D91" s="79"/>
      <c r="E91" s="107"/>
      <c r="F91" s="108"/>
      <c r="G91" s="316"/>
      <c r="H91" s="37"/>
    </row>
    <row r="92" spans="1:8" ht="27" customHeight="1">
      <c r="A92" s="42" t="s">
        <v>155</v>
      </c>
      <c r="B92" s="79"/>
      <c r="C92" s="79"/>
      <c r="D92" s="79"/>
      <c r="E92" s="107"/>
      <c r="F92" s="108"/>
      <c r="G92" s="316"/>
      <c r="H92" s="37"/>
    </row>
    <row r="93" spans="1:8" ht="27" customHeight="1">
      <c r="A93" s="42" t="s">
        <v>161</v>
      </c>
      <c r="B93" s="79"/>
      <c r="C93" s="79"/>
      <c r="D93" s="79"/>
      <c r="E93" s="107"/>
      <c r="F93" s="108"/>
      <c r="G93" s="316"/>
      <c r="H93" s="37"/>
    </row>
    <row r="94" spans="1:8" ht="27" customHeight="1">
      <c r="A94" s="59" t="s">
        <v>162</v>
      </c>
      <c r="B94" s="81"/>
      <c r="C94" s="81"/>
      <c r="D94" s="81"/>
      <c r="E94" s="109"/>
      <c r="F94" s="110"/>
      <c r="G94" s="264"/>
      <c r="H94" s="85"/>
    </row>
    <row r="95" spans="1:8" ht="29.25" customHeight="1">
      <c r="A95" s="56" t="s">
        <v>192</v>
      </c>
      <c r="B95" s="214">
        <v>0</v>
      </c>
      <c r="C95" s="214">
        <v>0</v>
      </c>
      <c r="D95" s="63">
        <v>1</v>
      </c>
      <c r="E95" s="57">
        <v>500000</v>
      </c>
      <c r="F95" s="88">
        <v>0</v>
      </c>
      <c r="G95" s="305">
        <v>0</v>
      </c>
      <c r="H95" s="36"/>
    </row>
    <row r="96" spans="1:8" ht="29.25" customHeight="1">
      <c r="A96" s="42" t="s">
        <v>39</v>
      </c>
      <c r="B96" s="29"/>
      <c r="C96" s="29"/>
      <c r="D96" s="29"/>
      <c r="E96" s="35"/>
      <c r="F96" s="80"/>
      <c r="G96" s="306"/>
      <c r="H96" s="37"/>
    </row>
    <row r="97" spans="1:8" ht="29.25" customHeight="1">
      <c r="A97" s="42" t="s">
        <v>156</v>
      </c>
      <c r="B97" s="79"/>
      <c r="C97" s="79"/>
      <c r="D97" s="79"/>
      <c r="E97" s="107"/>
      <c r="F97" s="108"/>
      <c r="G97" s="316"/>
      <c r="H97" s="37"/>
    </row>
    <row r="98" spans="1:8" ht="29.25" customHeight="1">
      <c r="A98" s="42" t="s">
        <v>159</v>
      </c>
      <c r="B98" s="79"/>
      <c r="C98" s="79"/>
      <c r="D98" s="79"/>
      <c r="E98" s="107"/>
      <c r="F98" s="108"/>
      <c r="G98" s="316"/>
      <c r="H98" s="37"/>
    </row>
    <row r="99" spans="1:8" ht="29.25" customHeight="1">
      <c r="A99" s="42" t="s">
        <v>155</v>
      </c>
      <c r="B99" s="79"/>
      <c r="C99" s="79"/>
      <c r="D99" s="79"/>
      <c r="E99" s="107"/>
      <c r="F99" s="108"/>
      <c r="G99" s="316"/>
      <c r="H99" s="37"/>
    </row>
    <row r="100" spans="1:8" ht="29.25" customHeight="1">
      <c r="A100" s="42" t="s">
        <v>115</v>
      </c>
      <c r="B100" s="79"/>
      <c r="C100" s="79"/>
      <c r="D100" s="79"/>
      <c r="E100" s="107"/>
      <c r="F100" s="108"/>
      <c r="G100" s="316"/>
      <c r="H100" s="37"/>
    </row>
    <row r="101" spans="1:8" ht="29.25" customHeight="1">
      <c r="A101" s="59" t="s">
        <v>116</v>
      </c>
      <c r="B101" s="81"/>
      <c r="C101" s="81"/>
      <c r="D101" s="81"/>
      <c r="E101" s="109"/>
      <c r="F101" s="110"/>
      <c r="G101" s="264"/>
      <c r="H101" s="85"/>
    </row>
    <row r="102" spans="1:8" ht="28.5" customHeight="1">
      <c r="A102" s="56" t="s">
        <v>193</v>
      </c>
      <c r="B102" s="214">
        <v>0</v>
      </c>
      <c r="C102" s="214">
        <v>0</v>
      </c>
      <c r="D102" s="63">
        <v>1</v>
      </c>
      <c r="E102" s="57">
        <v>500000</v>
      </c>
      <c r="F102" s="321">
        <v>0</v>
      </c>
      <c r="G102" s="305">
        <v>0</v>
      </c>
      <c r="H102" s="36"/>
    </row>
    <row r="103" spans="1:8" ht="28.5" customHeight="1">
      <c r="A103" s="42" t="s">
        <v>39</v>
      </c>
      <c r="B103" s="29"/>
      <c r="C103" s="29"/>
      <c r="D103" s="29"/>
      <c r="E103" s="35"/>
      <c r="F103" s="80"/>
      <c r="G103" s="306"/>
      <c r="H103" s="37"/>
    </row>
    <row r="104" spans="1:8" ht="28.5" customHeight="1">
      <c r="A104" s="42" t="s">
        <v>164</v>
      </c>
      <c r="B104" s="79"/>
      <c r="C104" s="79"/>
      <c r="D104" s="79"/>
      <c r="E104" s="107"/>
      <c r="F104" s="108"/>
      <c r="G104" s="316"/>
      <c r="H104" s="37"/>
    </row>
    <row r="105" spans="1:8" ht="28.5" customHeight="1">
      <c r="A105" s="42" t="s">
        <v>159</v>
      </c>
      <c r="B105" s="79"/>
      <c r="C105" s="79"/>
      <c r="D105" s="79"/>
      <c r="E105" s="107"/>
      <c r="F105" s="108"/>
      <c r="G105" s="316"/>
      <c r="H105" s="37"/>
    </row>
    <row r="106" spans="1:8" ht="28.5" customHeight="1">
      <c r="A106" s="42" t="s">
        <v>155</v>
      </c>
      <c r="B106" s="79"/>
      <c r="C106" s="79"/>
      <c r="D106" s="79"/>
      <c r="E106" s="107"/>
      <c r="F106" s="108"/>
      <c r="G106" s="316"/>
      <c r="H106" s="37"/>
    </row>
    <row r="107" spans="1:8" ht="28.5" customHeight="1">
      <c r="A107" s="42" t="s">
        <v>113</v>
      </c>
      <c r="B107" s="79"/>
      <c r="C107" s="79"/>
      <c r="D107" s="79"/>
      <c r="E107" s="107"/>
      <c r="F107" s="108"/>
      <c r="G107" s="316"/>
      <c r="H107" s="37"/>
    </row>
    <row r="108" spans="1:8" s="41" customFormat="1" ht="28.5" customHeight="1">
      <c r="A108" s="59" t="s">
        <v>163</v>
      </c>
      <c r="B108" s="59"/>
      <c r="C108" s="59"/>
      <c r="D108" s="59"/>
      <c r="E108" s="186"/>
      <c r="F108" s="187"/>
      <c r="G108" s="264"/>
      <c r="H108" s="188"/>
    </row>
    <row r="109" spans="1:8" ht="28.5" customHeight="1">
      <c r="A109" s="56" t="s">
        <v>194</v>
      </c>
      <c r="B109" s="214">
        <v>0</v>
      </c>
      <c r="C109" s="214">
        <v>0</v>
      </c>
      <c r="D109" s="63">
        <v>1</v>
      </c>
      <c r="E109" s="57">
        <v>500000</v>
      </c>
      <c r="F109" s="217">
        <v>0</v>
      </c>
      <c r="G109" s="305">
        <v>0</v>
      </c>
      <c r="H109" s="301" t="s">
        <v>242</v>
      </c>
    </row>
    <row r="110" spans="1:8" ht="28.5" customHeight="1">
      <c r="A110" s="42" t="s">
        <v>39</v>
      </c>
      <c r="B110" s="29"/>
      <c r="C110" s="29"/>
      <c r="D110" s="29"/>
      <c r="E110" s="35"/>
      <c r="F110" s="80"/>
      <c r="G110" s="306"/>
      <c r="H110" s="37"/>
    </row>
    <row r="111" spans="1:8" ht="28.5" customHeight="1">
      <c r="A111" s="42" t="s">
        <v>215</v>
      </c>
      <c r="B111" s="79"/>
      <c r="C111" s="79"/>
      <c r="D111" s="79"/>
      <c r="E111" s="107"/>
      <c r="F111" s="108"/>
      <c r="G111" s="316"/>
      <c r="H111" s="37"/>
    </row>
    <row r="112" spans="1:8" ht="28.5" customHeight="1">
      <c r="A112" s="42" t="s">
        <v>165</v>
      </c>
      <c r="B112" s="79"/>
      <c r="C112" s="79"/>
      <c r="D112" s="79"/>
      <c r="E112" s="107"/>
      <c r="F112" s="108"/>
      <c r="G112" s="316"/>
      <c r="H112" s="37"/>
    </row>
    <row r="113" spans="1:8" ht="28.5" customHeight="1">
      <c r="A113" s="42" t="s">
        <v>155</v>
      </c>
      <c r="B113" s="79"/>
      <c r="C113" s="79"/>
      <c r="D113" s="79"/>
      <c r="E113" s="107"/>
      <c r="F113" s="108"/>
      <c r="G113" s="316"/>
      <c r="H113" s="37"/>
    </row>
    <row r="114" spans="1:8" ht="28.5" customHeight="1">
      <c r="A114" s="42" t="s">
        <v>166</v>
      </c>
      <c r="B114" s="79"/>
      <c r="C114" s="79"/>
      <c r="D114" s="79"/>
      <c r="E114" s="107"/>
      <c r="F114" s="108"/>
      <c r="G114" s="316"/>
      <c r="H114" s="37"/>
    </row>
    <row r="115" spans="1:8" ht="28.5" customHeight="1">
      <c r="A115" s="59" t="s">
        <v>167</v>
      </c>
      <c r="B115" s="81"/>
      <c r="C115" s="81"/>
      <c r="D115" s="81"/>
      <c r="E115" s="109"/>
      <c r="F115" s="110"/>
      <c r="G115" s="264"/>
      <c r="H115" s="85"/>
    </row>
    <row r="116" spans="1:8" ht="29.25" customHeight="1">
      <c r="A116" s="157" t="s">
        <v>206</v>
      </c>
      <c r="B116" s="172">
        <v>0</v>
      </c>
      <c r="C116" s="172">
        <v>0</v>
      </c>
      <c r="D116" s="171">
        <v>1</v>
      </c>
      <c r="E116" s="161">
        <v>100000</v>
      </c>
      <c r="F116" s="98"/>
      <c r="G116" s="27"/>
      <c r="H116" s="87"/>
    </row>
    <row r="117" spans="1:8" ht="28.5" customHeight="1">
      <c r="A117" s="64" t="s">
        <v>207</v>
      </c>
      <c r="B117" s="214">
        <v>0</v>
      </c>
      <c r="C117" s="214">
        <v>0</v>
      </c>
      <c r="D117" s="220">
        <v>1</v>
      </c>
      <c r="E117" s="44">
        <v>300000</v>
      </c>
      <c r="F117" s="45">
        <v>0</v>
      </c>
      <c r="G117" s="306">
        <v>0</v>
      </c>
      <c r="H117" s="37"/>
    </row>
    <row r="118" spans="1:8" ht="28.5" customHeight="1">
      <c r="A118" s="65" t="s">
        <v>41</v>
      </c>
      <c r="B118" s="111"/>
      <c r="C118" s="111"/>
      <c r="D118" s="111"/>
      <c r="E118" s="112"/>
      <c r="F118" s="113"/>
      <c r="G118" s="317"/>
      <c r="H118" s="85"/>
    </row>
    <row r="119" spans="1:8" ht="30.75" customHeight="1" thickBot="1">
      <c r="A119" s="64" t="s">
        <v>208</v>
      </c>
      <c r="B119" s="164">
        <v>0</v>
      </c>
      <c r="C119" s="164">
        <v>0</v>
      </c>
      <c r="D119" s="200">
        <v>1</v>
      </c>
      <c r="E119" s="44">
        <v>20000</v>
      </c>
      <c r="F119" s="45">
        <v>0</v>
      </c>
      <c r="G119" s="306">
        <v>0</v>
      </c>
      <c r="H119" s="37"/>
    </row>
    <row r="120" spans="1:8" s="175" customFormat="1" ht="29.25" customHeight="1" thickTop="1">
      <c r="A120" s="179" t="s">
        <v>3</v>
      </c>
      <c r="B120" s="178">
        <f>SUM(B67:B119)</f>
        <v>0</v>
      </c>
      <c r="C120" s="43">
        <f>SUM(C67:C119)</f>
        <v>0</v>
      </c>
      <c r="D120" s="181">
        <f>SUM(D67:D119)</f>
        <v>10</v>
      </c>
      <c r="E120" s="302">
        <f>SUM(E67:E119)</f>
        <v>3920000</v>
      </c>
      <c r="F120" s="203">
        <f>SUM(F67:F119)</f>
        <v>0</v>
      </c>
      <c r="G120" s="308">
        <f>B120*100/66</f>
        <v>0</v>
      </c>
      <c r="H120" s="191"/>
    </row>
    <row r="121" spans="1:8" s="41" customFormat="1" ht="30" customHeight="1">
      <c r="A121" s="365" t="s">
        <v>28</v>
      </c>
      <c r="B121" s="366"/>
      <c r="C121" s="366"/>
      <c r="D121" s="366"/>
      <c r="E121" s="366"/>
      <c r="F121" s="366"/>
      <c r="G121" s="366"/>
      <c r="H121" s="367"/>
    </row>
    <row r="122" spans="1:8" ht="30" customHeight="1">
      <c r="A122" s="42" t="s">
        <v>62</v>
      </c>
      <c r="B122" s="43">
        <v>0</v>
      </c>
      <c r="C122" s="43">
        <v>0</v>
      </c>
      <c r="D122" s="200">
        <v>1</v>
      </c>
      <c r="E122" s="44">
        <v>50000</v>
      </c>
      <c r="F122" s="80">
        <v>0</v>
      </c>
      <c r="G122" s="306">
        <v>0</v>
      </c>
      <c r="H122" s="36"/>
    </row>
    <row r="123" spans="1:8" ht="30" customHeight="1">
      <c r="A123" s="59" t="s">
        <v>61</v>
      </c>
      <c r="B123" s="91"/>
      <c r="C123" s="29"/>
      <c r="D123" s="114"/>
      <c r="E123" s="35"/>
      <c r="F123" s="80"/>
      <c r="G123" s="306"/>
      <c r="H123" s="85"/>
    </row>
    <row r="124" spans="1:8" ht="30" customHeight="1">
      <c r="A124" s="157" t="s">
        <v>42</v>
      </c>
      <c r="B124" s="214">
        <v>0</v>
      </c>
      <c r="C124" s="214">
        <v>0</v>
      </c>
      <c r="D124" s="222">
        <v>1</v>
      </c>
      <c r="E124" s="57">
        <v>50000</v>
      </c>
      <c r="F124" s="321">
        <v>0</v>
      </c>
      <c r="G124" s="305">
        <v>0</v>
      </c>
      <c r="H124" s="87"/>
    </row>
    <row r="125" spans="1:8" ht="30" customHeight="1">
      <c r="A125" s="56" t="s">
        <v>43</v>
      </c>
      <c r="B125" s="214">
        <v>0</v>
      </c>
      <c r="C125" s="214"/>
      <c r="D125" s="200">
        <v>1</v>
      </c>
      <c r="E125" s="57">
        <v>30000</v>
      </c>
      <c r="F125" s="88"/>
      <c r="G125" s="305"/>
      <c r="H125" s="36"/>
    </row>
    <row r="126" spans="1:8" ht="30" customHeight="1">
      <c r="A126" s="59" t="s">
        <v>44</v>
      </c>
      <c r="B126" s="82"/>
      <c r="C126" s="82"/>
      <c r="D126" s="82"/>
      <c r="E126" s="83"/>
      <c r="F126" s="84"/>
      <c r="G126" s="265"/>
      <c r="H126" s="85"/>
    </row>
    <row r="127" spans="1:8" ht="30" customHeight="1">
      <c r="A127" s="157" t="s">
        <v>45</v>
      </c>
      <c r="B127" s="63">
        <v>1</v>
      </c>
      <c r="C127" s="214">
        <v>0</v>
      </c>
      <c r="D127" s="214">
        <v>0</v>
      </c>
      <c r="E127" s="57">
        <v>50000</v>
      </c>
      <c r="F127" s="217">
        <v>40950</v>
      </c>
      <c r="G127" s="305">
        <v>0</v>
      </c>
      <c r="H127" s="87"/>
    </row>
    <row r="128" spans="1:8" ht="30" customHeight="1">
      <c r="A128" s="394" t="s">
        <v>80</v>
      </c>
      <c r="B128" s="172">
        <v>0</v>
      </c>
      <c r="C128" s="214">
        <v>0</v>
      </c>
      <c r="D128" s="63">
        <v>1</v>
      </c>
      <c r="E128" s="57">
        <v>180000</v>
      </c>
      <c r="F128" s="217">
        <v>0</v>
      </c>
      <c r="G128" s="305">
        <v>0</v>
      </c>
      <c r="H128" s="87"/>
    </row>
    <row r="129" spans="1:8" ht="30" customHeight="1">
      <c r="A129" s="157" t="s">
        <v>118</v>
      </c>
      <c r="B129" s="172">
        <v>0</v>
      </c>
      <c r="C129" s="172">
        <v>0</v>
      </c>
      <c r="D129" s="171">
        <v>1</v>
      </c>
      <c r="E129" s="161">
        <v>200000</v>
      </c>
      <c r="F129" s="173">
        <v>0</v>
      </c>
      <c r="G129" s="27">
        <v>0</v>
      </c>
      <c r="H129" s="87"/>
    </row>
    <row r="130" spans="1:8" ht="30" customHeight="1">
      <c r="A130" s="157" t="s">
        <v>119</v>
      </c>
      <c r="B130" s="172">
        <v>0</v>
      </c>
      <c r="C130" s="172">
        <v>0</v>
      </c>
      <c r="D130" s="171">
        <v>1</v>
      </c>
      <c r="E130" s="161">
        <v>10000</v>
      </c>
      <c r="F130" s="173">
        <v>0</v>
      </c>
      <c r="G130" s="27">
        <v>0</v>
      </c>
      <c r="H130" s="87"/>
    </row>
    <row r="131" spans="1:8" s="41" customFormat="1" ht="30" customHeight="1">
      <c r="A131" s="157" t="s">
        <v>120</v>
      </c>
      <c r="B131" s="172">
        <v>0</v>
      </c>
      <c r="C131" s="172">
        <v>0</v>
      </c>
      <c r="D131" s="171">
        <v>1</v>
      </c>
      <c r="E131" s="161">
        <v>50000</v>
      </c>
      <c r="F131" s="173">
        <v>0</v>
      </c>
      <c r="G131" s="27">
        <v>0</v>
      </c>
      <c r="H131" s="174"/>
    </row>
    <row r="132" spans="1:8" s="41" customFormat="1" ht="30" customHeight="1" thickBot="1">
      <c r="A132" s="162" t="s">
        <v>153</v>
      </c>
      <c r="B132" s="164">
        <v>0</v>
      </c>
      <c r="C132" s="164">
        <v>0</v>
      </c>
      <c r="D132" s="63">
        <v>1</v>
      </c>
      <c r="E132" s="163">
        <v>90000</v>
      </c>
      <c r="F132" s="165">
        <v>0</v>
      </c>
      <c r="G132" s="304">
        <v>0</v>
      </c>
      <c r="H132" s="166"/>
    </row>
    <row r="133" spans="1:8" s="49" customFormat="1" ht="26.25" customHeight="1" thickTop="1">
      <c r="A133" s="179" t="s">
        <v>3</v>
      </c>
      <c r="B133" s="189">
        <f>SUM(B122:B132)</f>
        <v>1</v>
      </c>
      <c r="C133" s="190">
        <f>SUM(C122:C132)</f>
        <v>0</v>
      </c>
      <c r="D133" s="181">
        <f>SUM(D122:D132)</f>
        <v>8</v>
      </c>
      <c r="E133" s="400">
        <f>SUM(E122:E132)</f>
        <v>710000</v>
      </c>
      <c r="F133" s="190">
        <f>SUM(F122:F132)</f>
        <v>40950</v>
      </c>
      <c r="G133" s="308">
        <f>B133*100/66</f>
        <v>1.5151515151515151</v>
      </c>
      <c r="H133" s="192"/>
    </row>
    <row r="134" spans="1:8" s="41" customFormat="1" ht="32.25" customHeight="1">
      <c r="A134" s="61" t="s">
        <v>19</v>
      </c>
      <c r="B134" s="175"/>
      <c r="C134" s="175"/>
      <c r="D134" s="175"/>
      <c r="E134" s="176"/>
      <c r="F134" s="176"/>
      <c r="G134" s="25"/>
      <c r="H134" s="177"/>
    </row>
    <row r="135" spans="1:8" ht="27.75" customHeight="1">
      <c r="A135" s="59" t="s">
        <v>121</v>
      </c>
      <c r="B135" s="171">
        <v>1</v>
      </c>
      <c r="C135" s="215">
        <v>0</v>
      </c>
      <c r="D135" s="214">
        <v>0</v>
      </c>
      <c r="E135" s="60">
        <v>100000</v>
      </c>
      <c r="F135" s="266">
        <v>8772</v>
      </c>
      <c r="G135" s="265">
        <v>0</v>
      </c>
      <c r="H135" s="85"/>
    </row>
    <row r="136" spans="1:8" ht="27.75" customHeight="1">
      <c r="A136" s="56" t="s">
        <v>122</v>
      </c>
      <c r="B136" s="214">
        <v>0</v>
      </c>
      <c r="C136" s="214">
        <v>0</v>
      </c>
      <c r="D136" s="63">
        <v>1</v>
      </c>
      <c r="E136" s="57">
        <v>500000</v>
      </c>
      <c r="F136" s="88"/>
      <c r="G136" s="305"/>
      <c r="H136" s="36"/>
    </row>
    <row r="137" spans="1:8" ht="27.75" customHeight="1">
      <c r="A137" s="42" t="s">
        <v>70</v>
      </c>
      <c r="B137" s="29"/>
      <c r="C137" s="29"/>
      <c r="D137" s="29"/>
      <c r="E137" s="35"/>
      <c r="F137" s="80"/>
      <c r="G137" s="306"/>
      <c r="H137" s="37"/>
    </row>
    <row r="138" spans="1:8" ht="27.75" customHeight="1">
      <c r="A138" s="42" t="s">
        <v>71</v>
      </c>
      <c r="B138" s="29"/>
      <c r="C138" s="29"/>
      <c r="D138" s="29"/>
      <c r="E138" s="35"/>
      <c r="F138" s="80"/>
      <c r="G138" s="306"/>
      <c r="H138" s="37"/>
    </row>
    <row r="139" spans="1:8" ht="27.75" customHeight="1">
      <c r="A139" s="59" t="s">
        <v>72</v>
      </c>
      <c r="B139" s="82"/>
      <c r="C139" s="82"/>
      <c r="D139" s="82"/>
      <c r="E139" s="83"/>
      <c r="F139" s="84"/>
      <c r="G139" s="265"/>
      <c r="H139" s="85"/>
    </row>
    <row r="140" spans="1:8" ht="27.75" customHeight="1">
      <c r="A140" s="56" t="s">
        <v>123</v>
      </c>
      <c r="B140" s="214">
        <v>0</v>
      </c>
      <c r="C140" s="214">
        <v>0</v>
      </c>
      <c r="D140" s="63">
        <v>1</v>
      </c>
      <c r="E140" s="57">
        <v>20000</v>
      </c>
      <c r="F140" s="217">
        <v>0</v>
      </c>
      <c r="G140" s="305">
        <v>0</v>
      </c>
      <c r="H140" s="36"/>
    </row>
    <row r="141" spans="1:8" ht="27.75" customHeight="1">
      <c r="A141" s="42" t="s">
        <v>67</v>
      </c>
      <c r="B141" s="91"/>
      <c r="C141" s="29"/>
      <c r="D141" s="29"/>
      <c r="E141" s="35"/>
      <c r="F141" s="80"/>
      <c r="G141" s="306"/>
      <c r="H141" s="37"/>
    </row>
    <row r="142" spans="1:8" ht="27.75" customHeight="1">
      <c r="A142" s="59" t="s">
        <v>66</v>
      </c>
      <c r="B142" s="89"/>
      <c r="C142" s="82"/>
      <c r="D142" s="82"/>
      <c r="E142" s="83"/>
      <c r="F142" s="84"/>
      <c r="G142" s="265"/>
      <c r="H142" s="85"/>
    </row>
    <row r="143" spans="1:8" ht="27.75" customHeight="1">
      <c r="A143" s="56" t="s">
        <v>124</v>
      </c>
      <c r="B143" s="214">
        <v>0</v>
      </c>
      <c r="C143" s="214">
        <v>0</v>
      </c>
      <c r="D143" s="63">
        <v>1</v>
      </c>
      <c r="E143" s="57">
        <v>30000</v>
      </c>
      <c r="F143" s="88">
        <v>0</v>
      </c>
      <c r="G143" s="305">
        <v>0</v>
      </c>
      <c r="H143" s="36"/>
    </row>
    <row r="144" spans="1:8" ht="27.75" customHeight="1">
      <c r="A144" s="42" t="s">
        <v>65</v>
      </c>
      <c r="B144" s="29"/>
      <c r="C144" s="29"/>
      <c r="D144" s="29"/>
      <c r="E144" s="35"/>
      <c r="F144" s="80"/>
      <c r="G144" s="306"/>
      <c r="H144" s="37"/>
    </row>
    <row r="145" spans="1:8" ht="27.75" customHeight="1">
      <c r="A145" s="59" t="s">
        <v>66</v>
      </c>
      <c r="B145" s="82"/>
      <c r="C145" s="82"/>
      <c r="D145" s="82"/>
      <c r="E145" s="83"/>
      <c r="F145" s="84"/>
      <c r="G145" s="265"/>
      <c r="H145" s="85"/>
    </row>
    <row r="146" spans="1:8" ht="27.75" customHeight="1">
      <c r="A146" s="157" t="s">
        <v>125</v>
      </c>
      <c r="B146" s="172">
        <v>0</v>
      </c>
      <c r="C146" s="172">
        <v>0</v>
      </c>
      <c r="D146" s="63">
        <v>1</v>
      </c>
      <c r="E146" s="158">
        <v>20000</v>
      </c>
      <c r="F146" s="98">
        <v>0</v>
      </c>
      <c r="G146" s="27">
        <v>0</v>
      </c>
      <c r="H146" s="87"/>
    </row>
    <row r="147" spans="1:8" s="17" customFormat="1" ht="27.75" customHeight="1">
      <c r="A147" s="395" t="s">
        <v>126</v>
      </c>
      <c r="B147" s="172">
        <v>0</v>
      </c>
      <c r="C147" s="172">
        <v>0</v>
      </c>
      <c r="D147" s="171">
        <v>1</v>
      </c>
      <c r="E147" s="20">
        <v>100000</v>
      </c>
      <c r="F147" s="28">
        <v>0</v>
      </c>
      <c r="G147" s="27">
        <v>0</v>
      </c>
      <c r="H147" s="19"/>
    </row>
    <row r="148" spans="1:8" ht="27.75" customHeight="1">
      <c r="A148" s="56" t="s">
        <v>127</v>
      </c>
      <c r="B148" s="214">
        <v>0</v>
      </c>
      <c r="C148" s="214">
        <v>0</v>
      </c>
      <c r="D148" s="63">
        <v>1</v>
      </c>
      <c r="E148" s="150">
        <v>50000</v>
      </c>
      <c r="F148" s="88">
        <v>0</v>
      </c>
      <c r="G148" s="305">
        <v>0</v>
      </c>
      <c r="H148" s="36"/>
    </row>
    <row r="149" spans="1:8" ht="27.75" customHeight="1">
      <c r="A149" s="42" t="s">
        <v>68</v>
      </c>
      <c r="B149" s="29"/>
      <c r="C149" s="29"/>
      <c r="D149" s="29"/>
      <c r="E149" s="115"/>
      <c r="F149" s="80"/>
      <c r="G149" s="306"/>
      <c r="H149" s="37"/>
    </row>
    <row r="150" spans="1:8" ht="27.75" customHeight="1" thickBot="1">
      <c r="A150" s="51" t="s">
        <v>69</v>
      </c>
      <c r="B150" s="92"/>
      <c r="C150" s="92"/>
      <c r="D150" s="92"/>
      <c r="E150" s="116"/>
      <c r="F150" s="94"/>
      <c r="G150" s="310"/>
      <c r="H150" s="55"/>
    </row>
    <row r="151" spans="1:8" s="62" customFormat="1" ht="30.75" customHeight="1" thickTop="1">
      <c r="A151" s="192" t="s">
        <v>3</v>
      </c>
      <c r="B151" s="189">
        <f>SUM(B135:B150)</f>
        <v>1</v>
      </c>
      <c r="C151" s="190">
        <f>C135+C136+C140+C143+C146+C147+C148</f>
        <v>0</v>
      </c>
      <c r="D151" s="181">
        <f>D135+D136+D140+D143+D146+D147+D148</f>
        <v>6</v>
      </c>
      <c r="E151" s="400">
        <f>E135+E136+E140+E143+E146+E147+E148</f>
        <v>820000</v>
      </c>
      <c r="F151" s="190">
        <f>F135+F136+F140+F143+F146+F147+F148</f>
        <v>8772</v>
      </c>
      <c r="G151" s="308">
        <f>B151*100/66</f>
        <v>1.5151515151515151</v>
      </c>
      <c r="H151" s="183"/>
    </row>
    <row r="152" spans="1:8" s="41" customFormat="1" ht="31.5" customHeight="1">
      <c r="A152" s="61" t="s">
        <v>21</v>
      </c>
      <c r="B152" s="175"/>
      <c r="C152" s="175"/>
      <c r="D152" s="175"/>
      <c r="E152" s="176"/>
      <c r="F152" s="176"/>
      <c r="G152" s="25"/>
      <c r="H152" s="177"/>
    </row>
    <row r="153" spans="1:8" ht="26.25" customHeight="1">
      <c r="A153" s="396" t="s">
        <v>46</v>
      </c>
      <c r="B153" s="214">
        <v>0</v>
      </c>
      <c r="C153" s="214">
        <v>0</v>
      </c>
      <c r="D153" s="63">
        <v>1</v>
      </c>
      <c r="E153" s="57">
        <v>30000</v>
      </c>
      <c r="F153" s="217">
        <v>0</v>
      </c>
      <c r="G153" s="305">
        <v>0</v>
      </c>
      <c r="H153" s="117"/>
    </row>
    <row r="154" spans="1:8" s="118" customFormat="1" ht="26.25" customHeight="1">
      <c r="A154" s="397" t="s">
        <v>81</v>
      </c>
      <c r="B154" s="221">
        <v>0</v>
      </c>
      <c r="C154" s="221">
        <v>0</v>
      </c>
      <c r="D154" s="63">
        <v>1</v>
      </c>
      <c r="E154" s="160">
        <v>30000</v>
      </c>
      <c r="F154" s="223">
        <v>0</v>
      </c>
      <c r="G154" s="312">
        <v>0</v>
      </c>
      <c r="H154" s="117"/>
    </row>
    <row r="155" spans="1:8" s="118" customFormat="1" ht="26.25" customHeight="1">
      <c r="A155" s="159" t="s">
        <v>82</v>
      </c>
      <c r="B155" s="119"/>
      <c r="C155" s="119"/>
      <c r="D155" s="119"/>
      <c r="E155" s="120"/>
      <c r="F155" s="224"/>
      <c r="G155" s="313"/>
      <c r="H155" s="121"/>
    </row>
    <row r="156" spans="1:8" ht="26.25" customHeight="1">
      <c r="A156" s="398" t="s">
        <v>53</v>
      </c>
      <c r="B156" s="63">
        <v>1</v>
      </c>
      <c r="C156" s="214">
        <v>0</v>
      </c>
      <c r="D156" s="214">
        <v>0</v>
      </c>
      <c r="E156" s="57">
        <v>30000</v>
      </c>
      <c r="F156" s="217">
        <v>24100</v>
      </c>
      <c r="G156" s="305">
        <v>0</v>
      </c>
      <c r="H156" s="87"/>
    </row>
    <row r="157" spans="1:8" ht="26.25" customHeight="1">
      <c r="A157" s="399" t="s">
        <v>83</v>
      </c>
      <c r="B157" s="172">
        <v>0</v>
      </c>
      <c r="C157" s="172">
        <v>0</v>
      </c>
      <c r="D157" s="171">
        <v>1</v>
      </c>
      <c r="E157" s="161">
        <v>40000</v>
      </c>
      <c r="F157" s="173">
        <v>0</v>
      </c>
      <c r="G157" s="27">
        <v>0</v>
      </c>
      <c r="H157" s="87"/>
    </row>
    <row r="158" spans="1:8" ht="26.25" customHeight="1">
      <c r="A158" s="56" t="s">
        <v>52</v>
      </c>
      <c r="B158" s="172">
        <v>0</v>
      </c>
      <c r="C158" s="214">
        <v>0</v>
      </c>
      <c r="D158" s="171">
        <v>1</v>
      </c>
      <c r="E158" s="57">
        <v>300000</v>
      </c>
      <c r="F158" s="217">
        <v>0</v>
      </c>
      <c r="G158" s="305">
        <v>0</v>
      </c>
      <c r="H158" s="87"/>
    </row>
    <row r="159" spans="1:8" ht="26.25" customHeight="1">
      <c r="A159" s="157" t="s">
        <v>84</v>
      </c>
      <c r="B159" s="172">
        <v>0</v>
      </c>
      <c r="C159" s="172">
        <v>0</v>
      </c>
      <c r="D159" s="63">
        <v>1</v>
      </c>
      <c r="E159" s="161">
        <v>40000</v>
      </c>
      <c r="F159" s="173">
        <v>0</v>
      </c>
      <c r="G159" s="27">
        <v>0</v>
      </c>
      <c r="H159" s="87"/>
    </row>
    <row r="160" spans="1:8" ht="26.25" customHeight="1">
      <c r="A160" s="157" t="s">
        <v>131</v>
      </c>
      <c r="B160" s="172">
        <v>0</v>
      </c>
      <c r="C160" s="172">
        <v>0</v>
      </c>
      <c r="D160" s="171">
        <v>1</v>
      </c>
      <c r="E160" s="161">
        <v>30000</v>
      </c>
      <c r="F160" s="173">
        <v>0</v>
      </c>
      <c r="G160" s="27">
        <v>0</v>
      </c>
      <c r="H160" s="87"/>
    </row>
    <row r="161" spans="1:8" ht="28.5" customHeight="1">
      <c r="A161" s="56" t="s">
        <v>195</v>
      </c>
      <c r="B161" s="63">
        <v>1</v>
      </c>
      <c r="C161" s="331">
        <v>0</v>
      </c>
      <c r="D161" s="214">
        <v>0</v>
      </c>
      <c r="E161" s="57">
        <v>50000</v>
      </c>
      <c r="F161" s="217">
        <v>32010</v>
      </c>
      <c r="G161" s="305">
        <v>0</v>
      </c>
      <c r="H161" s="36"/>
    </row>
    <row r="162" spans="1:8" ht="30" customHeight="1">
      <c r="A162" s="59" t="s">
        <v>196</v>
      </c>
      <c r="B162" s="225"/>
      <c r="C162" s="215"/>
      <c r="D162" s="82"/>
      <c r="E162" s="83"/>
      <c r="F162" s="84"/>
      <c r="G162" s="265"/>
      <c r="H162" s="85"/>
    </row>
    <row r="163" spans="1:8" ht="25.5" customHeight="1">
      <c r="A163" s="56" t="s">
        <v>197</v>
      </c>
      <c r="B163" s="214">
        <v>0</v>
      </c>
      <c r="C163" s="214">
        <v>0</v>
      </c>
      <c r="D163" s="220">
        <v>1</v>
      </c>
      <c r="E163" s="57">
        <v>220000</v>
      </c>
      <c r="F163" s="217">
        <v>0</v>
      </c>
      <c r="G163" s="305">
        <v>0</v>
      </c>
      <c r="H163" s="36"/>
    </row>
    <row r="164" spans="1:8" ht="25.5" customHeight="1">
      <c r="A164" s="59" t="s">
        <v>198</v>
      </c>
      <c r="B164" s="89"/>
      <c r="C164" s="82"/>
      <c r="D164" s="82"/>
      <c r="E164" s="60"/>
      <c r="F164" s="84"/>
      <c r="G164" s="265"/>
      <c r="H164" s="85"/>
    </row>
    <row r="165" spans="1:8" ht="30" customHeight="1">
      <c r="A165" s="157" t="s">
        <v>181</v>
      </c>
      <c r="B165" s="214">
        <v>0</v>
      </c>
      <c r="C165" s="172">
        <v>0</v>
      </c>
      <c r="D165" s="220">
        <v>1</v>
      </c>
      <c r="E165" s="161">
        <v>100000</v>
      </c>
      <c r="F165" s="173">
        <v>0</v>
      </c>
      <c r="G165" s="27">
        <v>0</v>
      </c>
      <c r="H165" s="87"/>
    </row>
    <row r="166" spans="1:8" ht="30" customHeight="1" thickBot="1">
      <c r="A166" s="162" t="s">
        <v>182</v>
      </c>
      <c r="B166" s="164">
        <v>0</v>
      </c>
      <c r="C166" s="164">
        <v>0</v>
      </c>
      <c r="D166" s="226">
        <v>1</v>
      </c>
      <c r="E166" s="163">
        <v>10000</v>
      </c>
      <c r="F166" s="165">
        <v>0</v>
      </c>
      <c r="G166" s="304">
        <v>0</v>
      </c>
      <c r="H166" s="90"/>
    </row>
    <row r="167" spans="1:8" s="49" customFormat="1" ht="27.75" customHeight="1" thickTop="1">
      <c r="A167" s="192" t="s">
        <v>3</v>
      </c>
      <c r="B167" s="189">
        <f>SUM(B153:B166)</f>
        <v>2</v>
      </c>
      <c r="C167" s="400">
        <f>SUM(C153:C166)</f>
        <v>0</v>
      </c>
      <c r="D167" s="303">
        <f>SUM(D153:D166)</f>
        <v>9</v>
      </c>
      <c r="E167" s="190">
        <f>SUM(E153:E166)</f>
        <v>880000</v>
      </c>
      <c r="F167" s="190">
        <f>SUM(F153:F166)</f>
        <v>56110</v>
      </c>
      <c r="G167" s="308">
        <f>B167*100/66</f>
        <v>3.0303030303030303</v>
      </c>
      <c r="H167" s="192"/>
    </row>
    <row r="168" spans="1:8" s="41" customFormat="1" ht="33" customHeight="1">
      <c r="A168" s="61" t="s">
        <v>22</v>
      </c>
      <c r="B168" s="175"/>
      <c r="C168" s="175"/>
      <c r="D168" s="175"/>
      <c r="E168" s="176"/>
      <c r="F168" s="176"/>
      <c r="G168" s="25"/>
      <c r="H168" s="177"/>
    </row>
    <row r="169" spans="1:8" ht="33" customHeight="1" thickBot="1">
      <c r="A169" s="162" t="s">
        <v>128</v>
      </c>
      <c r="B169" s="164">
        <v>0</v>
      </c>
      <c r="C169" s="164">
        <v>0</v>
      </c>
      <c r="D169" s="226">
        <v>1</v>
      </c>
      <c r="E169" s="163">
        <v>20000</v>
      </c>
      <c r="F169" s="165">
        <v>0</v>
      </c>
      <c r="G169" s="304">
        <v>0</v>
      </c>
      <c r="H169" s="90"/>
    </row>
    <row r="170" spans="1:8" s="41" customFormat="1" ht="27.75" customHeight="1" thickBot="1" thickTop="1">
      <c r="A170" s="242" t="s">
        <v>3</v>
      </c>
      <c r="B170" s="204">
        <f>B169</f>
        <v>0</v>
      </c>
      <c r="C170" s="204">
        <f>C169</f>
        <v>0</v>
      </c>
      <c r="D170" s="243">
        <f>D169</f>
        <v>1</v>
      </c>
      <c r="E170" s="205">
        <f>E169</f>
        <v>20000</v>
      </c>
      <c r="F170" s="204">
        <f>F169</f>
        <v>0</v>
      </c>
      <c r="G170" s="318">
        <f>B170*100/66</f>
        <v>0</v>
      </c>
      <c r="H170" s="208"/>
    </row>
    <row r="171" spans="1:8" s="41" customFormat="1" ht="27.75" customHeight="1" thickTop="1">
      <c r="A171" s="192"/>
      <c r="B171" s="189">
        <f aca="true" t="shared" si="0" ref="B171:G171">B14+B27+B33+B51+B65+B120+B133+B151+B167+B170</f>
        <v>12</v>
      </c>
      <c r="C171" s="210">
        <f t="shared" si="0"/>
        <v>0</v>
      </c>
      <c r="D171" s="181">
        <f t="shared" si="0"/>
        <v>54</v>
      </c>
      <c r="E171" s="302">
        <f t="shared" si="0"/>
        <v>30943594</v>
      </c>
      <c r="F171" s="203">
        <f t="shared" si="0"/>
        <v>9335996.4</v>
      </c>
      <c r="G171" s="308">
        <f t="shared" si="0"/>
        <v>18.181818181818183</v>
      </c>
      <c r="H171" s="193"/>
    </row>
    <row r="173" spans="1:2" ht="33.75" customHeight="1">
      <c r="A173" s="10" t="s">
        <v>199</v>
      </c>
      <c r="B173" s="50"/>
    </row>
  </sheetData>
  <sheetProtection/>
  <mergeCells count="6">
    <mergeCell ref="H3:H4"/>
    <mergeCell ref="A3:A4"/>
    <mergeCell ref="E3:G3"/>
    <mergeCell ref="B3:D3"/>
    <mergeCell ref="A34:H34"/>
    <mergeCell ref="A121:H121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5" r:id="rId1"/>
  <rowBreaks count="11" manualBreakCount="11">
    <brk id="14" max="7" man="1"/>
    <brk id="27" max="7" man="1"/>
    <brk id="42" max="7" man="1"/>
    <brk id="57" max="7" man="1"/>
    <brk id="73" max="7" man="1"/>
    <brk id="87" max="7" man="1"/>
    <brk id="101" max="7" man="1"/>
    <brk id="115" max="7" man="1"/>
    <brk id="129" max="7" man="1"/>
    <brk id="145" max="7" man="1"/>
    <brk id="16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8"/>
  <sheetViews>
    <sheetView view="pageBreakPreview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A15" sqref="A15"/>
    </sheetView>
  </sheetViews>
  <sheetFormatPr defaultColWidth="9.140625" defaultRowHeight="24" customHeight="1"/>
  <cols>
    <col min="1" max="1" width="59.7109375" style="8" customWidth="1"/>
    <col min="2" max="2" width="9.7109375" style="8" customWidth="1"/>
    <col min="3" max="3" width="11.7109375" style="8" customWidth="1"/>
    <col min="4" max="4" width="10.57421875" style="8" customWidth="1"/>
    <col min="5" max="5" width="20.00390625" style="9" customWidth="1"/>
    <col min="6" max="6" width="22.57421875" style="9" customWidth="1"/>
    <col min="7" max="7" width="11.421875" style="8" customWidth="1"/>
    <col min="8" max="8" width="17.8515625" style="8" customWidth="1"/>
    <col min="9" max="16384" width="9.140625" style="8" customWidth="1"/>
  </cols>
  <sheetData>
    <row r="1" spans="1:7" s="41" customFormat="1" ht="26.25" customHeight="1">
      <c r="A1" s="151" t="s">
        <v>146</v>
      </c>
      <c r="B1" s="151"/>
      <c r="C1" s="151"/>
      <c r="D1" s="151"/>
      <c r="E1" s="152"/>
      <c r="F1" s="152"/>
      <c r="G1" s="151"/>
    </row>
    <row r="2" spans="1:7" s="41" customFormat="1" ht="26.25" customHeight="1">
      <c r="A2" s="374" t="s">
        <v>251</v>
      </c>
      <c r="B2" s="374"/>
      <c r="C2" s="374"/>
      <c r="D2" s="374"/>
      <c r="E2" s="374"/>
      <c r="F2" s="152"/>
      <c r="G2" s="151"/>
    </row>
    <row r="3" spans="1:7" ht="6" customHeight="1">
      <c r="A3" s="22"/>
      <c r="B3" s="22"/>
      <c r="C3" s="22"/>
      <c r="D3" s="22"/>
      <c r="E3" s="33"/>
      <c r="F3" s="33"/>
      <c r="G3" s="22"/>
    </row>
    <row r="4" spans="1:8" s="62" customFormat="1" ht="24" customHeight="1">
      <c r="A4" s="368" t="s">
        <v>11</v>
      </c>
      <c r="B4" s="368" t="s">
        <v>5</v>
      </c>
      <c r="C4" s="368"/>
      <c r="D4" s="368"/>
      <c r="E4" s="369" t="s">
        <v>2</v>
      </c>
      <c r="F4" s="370"/>
      <c r="G4" s="371"/>
      <c r="H4" s="372" t="s">
        <v>57</v>
      </c>
    </row>
    <row r="5" spans="1:9" s="62" customFormat="1" ht="72.75" customHeight="1">
      <c r="A5" s="368"/>
      <c r="B5" s="153" t="s">
        <v>48</v>
      </c>
      <c r="C5" s="153" t="s">
        <v>49</v>
      </c>
      <c r="D5" s="153" t="s">
        <v>50</v>
      </c>
      <c r="E5" s="154" t="s">
        <v>31</v>
      </c>
      <c r="F5" s="155" t="s">
        <v>32</v>
      </c>
      <c r="G5" s="153" t="s">
        <v>33</v>
      </c>
      <c r="H5" s="373"/>
      <c r="I5" s="49"/>
    </row>
    <row r="6" spans="1:8" s="41" customFormat="1" ht="24" customHeight="1">
      <c r="A6" s="156" t="s">
        <v>129</v>
      </c>
      <c r="B6" s="63"/>
      <c r="C6" s="43"/>
      <c r="D6" s="43"/>
      <c r="E6" s="67"/>
      <c r="F6" s="68"/>
      <c r="G6" s="66"/>
      <c r="H6" s="58"/>
    </row>
    <row r="7" spans="1:8" s="41" customFormat="1" ht="24" customHeight="1">
      <c r="A7" s="156" t="s">
        <v>130</v>
      </c>
      <c r="B7" s="66"/>
      <c r="C7" s="66"/>
      <c r="D7" s="66"/>
      <c r="E7" s="67"/>
      <c r="F7" s="68"/>
      <c r="G7" s="66"/>
      <c r="H7" s="46"/>
    </row>
    <row r="8" spans="1:8" s="41" customFormat="1" ht="27.75" customHeight="1">
      <c r="A8" s="401" t="s">
        <v>147</v>
      </c>
      <c r="B8" s="267">
        <v>1</v>
      </c>
      <c r="C8" s="268">
        <v>0</v>
      </c>
      <c r="D8" s="269">
        <v>0</v>
      </c>
      <c r="E8" s="270">
        <v>65000</v>
      </c>
      <c r="F8" s="271">
        <v>65000</v>
      </c>
      <c r="G8" s="268">
        <v>0</v>
      </c>
      <c r="H8" s="272" t="s">
        <v>216</v>
      </c>
    </row>
    <row r="9" spans="1:8" s="41" customFormat="1" ht="27.75" customHeight="1">
      <c r="A9" s="401" t="s">
        <v>212</v>
      </c>
      <c r="B9" s="268">
        <v>0</v>
      </c>
      <c r="C9" s="268">
        <v>0</v>
      </c>
      <c r="D9" s="267">
        <v>1</v>
      </c>
      <c r="E9" s="270">
        <v>10000</v>
      </c>
      <c r="F9" s="271">
        <v>0</v>
      </c>
      <c r="G9" s="268">
        <v>0</v>
      </c>
      <c r="H9" s="272" t="s">
        <v>221</v>
      </c>
    </row>
    <row r="10" spans="1:8" s="41" customFormat="1" ht="27.75" customHeight="1">
      <c r="A10" s="401" t="s">
        <v>213</v>
      </c>
      <c r="B10" s="268">
        <v>0</v>
      </c>
      <c r="C10" s="268">
        <v>0</v>
      </c>
      <c r="D10" s="267">
        <v>1</v>
      </c>
      <c r="E10" s="270">
        <v>8000</v>
      </c>
      <c r="F10" s="271">
        <v>0</v>
      </c>
      <c r="G10" s="268">
        <v>0</v>
      </c>
      <c r="H10" s="272" t="s">
        <v>222</v>
      </c>
    </row>
    <row r="11" spans="1:8" s="41" customFormat="1" ht="27.75" customHeight="1" thickBot="1">
      <c r="A11" s="402" t="s">
        <v>214</v>
      </c>
      <c r="B11" s="273">
        <v>0</v>
      </c>
      <c r="C11" s="273">
        <v>0</v>
      </c>
      <c r="D11" s="267">
        <v>1</v>
      </c>
      <c r="E11" s="274">
        <v>29500</v>
      </c>
      <c r="F11" s="275">
        <v>0</v>
      </c>
      <c r="G11" s="273">
        <v>0</v>
      </c>
      <c r="H11" s="276" t="s">
        <v>223</v>
      </c>
    </row>
    <row r="12" spans="1:8" s="62" customFormat="1" ht="27.75" customHeight="1" thickTop="1">
      <c r="A12" s="179" t="s">
        <v>3</v>
      </c>
      <c r="B12" s="292">
        <f>B8+B9+B10+B11</f>
        <v>1</v>
      </c>
      <c r="C12" s="210">
        <f>C8+C9+C10+C11</f>
        <v>0</v>
      </c>
      <c r="D12" s="334">
        <f>D8+D9+D10+D11</f>
        <v>3</v>
      </c>
      <c r="E12" s="302">
        <f>E8+E9+E10+E11</f>
        <v>112500</v>
      </c>
      <c r="F12" s="203">
        <f>F8+F9+F10+F11</f>
        <v>65000</v>
      </c>
      <c r="G12" s="211">
        <f>B12*100/20</f>
        <v>5</v>
      </c>
      <c r="H12" s="183"/>
    </row>
    <row r="13" spans="1:8" ht="20.25">
      <c r="A13" s="156" t="s">
        <v>200</v>
      </c>
      <c r="B13" s="29"/>
      <c r="C13" s="38"/>
      <c r="D13" s="38"/>
      <c r="E13" s="35"/>
      <c r="F13" s="40"/>
      <c r="G13" s="38"/>
      <c r="H13" s="37"/>
    </row>
    <row r="14" spans="1:8" ht="24" customHeight="1">
      <c r="A14" s="42" t="s">
        <v>210</v>
      </c>
      <c r="B14" s="43">
        <v>0</v>
      </c>
      <c r="C14" s="43">
        <v>0</v>
      </c>
      <c r="D14" s="407">
        <v>1</v>
      </c>
      <c r="E14" s="44">
        <v>36000</v>
      </c>
      <c r="F14" s="45">
        <v>0</v>
      </c>
      <c r="G14" s="29">
        <v>0</v>
      </c>
      <c r="H14" s="46" t="s">
        <v>217</v>
      </c>
    </row>
    <row r="15" spans="1:8" ht="21" customHeight="1">
      <c r="A15" s="59" t="s">
        <v>211</v>
      </c>
      <c r="B15" s="82"/>
      <c r="C15" s="82"/>
      <c r="D15" s="82"/>
      <c r="E15" s="83"/>
      <c r="F15" s="84"/>
      <c r="G15" s="82"/>
      <c r="H15" s="85"/>
    </row>
    <row r="16" spans="1:8" ht="24" customHeight="1">
      <c r="A16" s="42" t="s">
        <v>227</v>
      </c>
      <c r="B16" s="200"/>
      <c r="C16" s="43"/>
      <c r="D16" s="333"/>
      <c r="E16" s="44"/>
      <c r="F16" s="45"/>
      <c r="G16" s="29"/>
      <c r="H16" s="37"/>
    </row>
    <row r="17" spans="1:8" ht="24" customHeight="1">
      <c r="A17" s="403" t="s">
        <v>228</v>
      </c>
      <c r="B17" s="277">
        <v>0</v>
      </c>
      <c r="C17" s="277">
        <v>0</v>
      </c>
      <c r="D17" s="332">
        <v>1</v>
      </c>
      <c r="E17" s="278">
        <v>22000</v>
      </c>
      <c r="F17" s="279">
        <v>0</v>
      </c>
      <c r="G17" s="280"/>
      <c r="H17" s="290" t="s">
        <v>218</v>
      </c>
    </row>
    <row r="18" spans="1:8" s="17" customFormat="1" ht="24" customHeight="1">
      <c r="A18" s="404" t="s">
        <v>229</v>
      </c>
      <c r="B18" s="281">
        <v>1</v>
      </c>
      <c r="C18" s="282">
        <v>0</v>
      </c>
      <c r="D18" s="282">
        <v>0</v>
      </c>
      <c r="E18" s="283">
        <v>22000</v>
      </c>
      <c r="F18" s="284">
        <v>22000</v>
      </c>
      <c r="G18" s="282"/>
      <c r="H18" s="285"/>
    </row>
    <row r="19" spans="1:8" s="17" customFormat="1" ht="24" customHeight="1">
      <c r="A19" s="404" t="s">
        <v>230</v>
      </c>
      <c r="B19" s="268">
        <v>0</v>
      </c>
      <c r="C19" s="282">
        <v>0</v>
      </c>
      <c r="D19" s="281">
        <v>1</v>
      </c>
      <c r="E19" s="283">
        <v>22000</v>
      </c>
      <c r="F19" s="284">
        <v>0</v>
      </c>
      <c r="G19" s="282"/>
      <c r="H19" s="290" t="s">
        <v>218</v>
      </c>
    </row>
    <row r="20" spans="1:8" s="17" customFormat="1" ht="24" customHeight="1">
      <c r="A20" s="404" t="s">
        <v>231</v>
      </c>
      <c r="B20" s="268">
        <v>0</v>
      </c>
      <c r="C20" s="282">
        <v>0</v>
      </c>
      <c r="D20" s="281">
        <v>1</v>
      </c>
      <c r="E20" s="283">
        <v>22000</v>
      </c>
      <c r="F20" s="284">
        <v>0</v>
      </c>
      <c r="G20" s="282"/>
      <c r="H20" s="272" t="s">
        <v>218</v>
      </c>
    </row>
    <row r="21" spans="1:8" s="17" customFormat="1" ht="24" customHeight="1">
      <c r="A21" s="405" t="s">
        <v>232</v>
      </c>
      <c r="B21" s="297">
        <v>0</v>
      </c>
      <c r="C21" s="298">
        <v>0</v>
      </c>
      <c r="D21" s="408">
        <v>1</v>
      </c>
      <c r="E21" s="299">
        <v>22000</v>
      </c>
      <c r="F21" s="300">
        <v>0</v>
      </c>
      <c r="G21" s="298"/>
      <c r="H21" s="291" t="s">
        <v>218</v>
      </c>
    </row>
    <row r="22" spans="1:8" ht="24" customHeight="1">
      <c r="A22" s="42" t="s">
        <v>233</v>
      </c>
      <c r="B22" s="209">
        <v>0</v>
      </c>
      <c r="C22" s="209">
        <v>0</v>
      </c>
      <c r="D22" s="200">
        <v>1</v>
      </c>
      <c r="E22" s="44">
        <v>8900</v>
      </c>
      <c r="F22" s="80">
        <v>0</v>
      </c>
      <c r="G22" s="29">
        <v>0</v>
      </c>
      <c r="H22" s="37"/>
    </row>
    <row r="23" spans="1:8" ht="20.25">
      <c r="A23" s="59" t="s">
        <v>132</v>
      </c>
      <c r="B23" s="82"/>
      <c r="C23" s="82"/>
      <c r="D23" s="82"/>
      <c r="E23" s="83"/>
      <c r="F23" s="84"/>
      <c r="G23" s="82"/>
      <c r="H23" s="85"/>
    </row>
    <row r="24" spans="1:8" ht="24" customHeight="1">
      <c r="A24" s="42" t="s">
        <v>234</v>
      </c>
      <c r="B24" s="209"/>
      <c r="C24" s="209"/>
      <c r="D24" s="209"/>
      <c r="E24" s="44"/>
      <c r="F24" s="80">
        <v>0</v>
      </c>
      <c r="G24" s="29">
        <v>0</v>
      </c>
      <c r="H24" s="37"/>
    </row>
    <row r="25" spans="1:8" s="17" customFormat="1" ht="24.75" customHeight="1">
      <c r="A25" s="406" t="s">
        <v>236</v>
      </c>
      <c r="B25" s="286">
        <v>0</v>
      </c>
      <c r="C25" s="286">
        <v>0</v>
      </c>
      <c r="D25" s="335">
        <v>1</v>
      </c>
      <c r="E25" s="287">
        <v>15000</v>
      </c>
      <c r="F25" s="288">
        <v>0</v>
      </c>
      <c r="G25" s="286"/>
      <c r="H25" s="289" t="s">
        <v>220</v>
      </c>
    </row>
    <row r="26" spans="1:8" s="17" customFormat="1" ht="24.75" customHeight="1">
      <c r="A26" s="405" t="s">
        <v>237</v>
      </c>
      <c r="B26" s="298">
        <v>0</v>
      </c>
      <c r="C26" s="298">
        <v>0</v>
      </c>
      <c r="D26" s="338">
        <v>1</v>
      </c>
      <c r="E26" s="299">
        <v>15000</v>
      </c>
      <c r="F26" s="300">
        <v>0</v>
      </c>
      <c r="G26" s="298"/>
      <c r="H26" s="325" t="s">
        <v>220</v>
      </c>
    </row>
    <row r="27" spans="1:8" ht="27.75" customHeight="1">
      <c r="A27" s="42" t="s">
        <v>235</v>
      </c>
      <c r="B27" s="339">
        <v>0</v>
      </c>
      <c r="C27" s="214">
        <v>0</v>
      </c>
      <c r="D27" s="220">
        <v>1</v>
      </c>
      <c r="E27" s="57">
        <v>30000</v>
      </c>
      <c r="F27" s="88">
        <v>0</v>
      </c>
      <c r="G27" s="86">
        <v>0</v>
      </c>
      <c r="H27" s="36"/>
    </row>
    <row r="28" spans="1:8" ht="28.5" customHeight="1" thickBot="1">
      <c r="A28" s="51" t="s">
        <v>133</v>
      </c>
      <c r="B28" s="92"/>
      <c r="C28" s="92"/>
      <c r="D28" s="92"/>
      <c r="E28" s="93"/>
      <c r="F28" s="94"/>
      <c r="G28" s="92"/>
      <c r="H28" s="55"/>
    </row>
    <row r="29" spans="1:8" ht="27.75" customHeight="1" thickTop="1">
      <c r="A29" s="42" t="s">
        <v>238</v>
      </c>
      <c r="B29" s="209"/>
      <c r="C29" s="43"/>
      <c r="D29" s="43"/>
      <c r="E29" s="44"/>
      <c r="F29" s="80"/>
      <c r="G29" s="29"/>
      <c r="H29" s="46"/>
    </row>
    <row r="30" spans="1:8" ht="27.75" customHeight="1">
      <c r="A30" s="403" t="s">
        <v>239</v>
      </c>
      <c r="B30" s="337">
        <v>0</v>
      </c>
      <c r="C30" s="277">
        <v>0</v>
      </c>
      <c r="D30" s="335">
        <v>1</v>
      </c>
      <c r="E30" s="278">
        <v>2500</v>
      </c>
      <c r="F30" s="279">
        <v>0</v>
      </c>
      <c r="G30" s="280">
        <v>0</v>
      </c>
      <c r="H30" s="290" t="s">
        <v>219</v>
      </c>
    </row>
    <row r="31" spans="1:8" ht="27.75" customHeight="1" thickBot="1">
      <c r="A31" s="42" t="s">
        <v>240</v>
      </c>
      <c r="B31" s="209">
        <v>0</v>
      </c>
      <c r="C31" s="199">
        <v>0</v>
      </c>
      <c r="D31" s="335">
        <v>1</v>
      </c>
      <c r="E31" s="44">
        <v>2500</v>
      </c>
      <c r="F31" s="80">
        <v>0</v>
      </c>
      <c r="G31" s="29">
        <v>0</v>
      </c>
      <c r="H31" s="46" t="s">
        <v>219</v>
      </c>
    </row>
    <row r="32" spans="1:8" s="49" customFormat="1" ht="29.25" customHeight="1" thickTop="1">
      <c r="A32" s="179" t="s">
        <v>3</v>
      </c>
      <c r="B32" s="179">
        <f>B14+B17+B18+B19+B20+B21+B22+B25+B26+B27+B30+B31</f>
        <v>1</v>
      </c>
      <c r="C32" s="210">
        <f>C14+C17+C18+C19+C20+C21+C22+C25+C26+C27+C30+C31</f>
        <v>0</v>
      </c>
      <c r="D32" s="327">
        <f>D14+D17+D18+D19+D20+D21+D22+D25+D26+D27+D30+D31</f>
        <v>11</v>
      </c>
      <c r="E32" s="326">
        <f>E14+E17+E18+E19+E20+E21+E22+E25+E26+E27+E30+E31</f>
        <v>219900</v>
      </c>
      <c r="F32" s="293">
        <f>F14+F17+F18+F19+F20+F21+F22+F25+F26+F27+F30+F31</f>
        <v>22000</v>
      </c>
      <c r="G32" s="211">
        <f>B32*100/20</f>
        <v>5</v>
      </c>
      <c r="H32" s="212"/>
    </row>
    <row r="33" spans="1:8" ht="24" customHeight="1">
      <c r="A33" s="156" t="s">
        <v>201</v>
      </c>
      <c r="B33" s="38"/>
      <c r="C33" s="38"/>
      <c r="D33" s="38"/>
      <c r="E33" s="39"/>
      <c r="F33" s="40"/>
      <c r="G33" s="38"/>
      <c r="H33" s="37"/>
    </row>
    <row r="34" spans="1:8" ht="31.5" customHeight="1" thickBot="1">
      <c r="A34" s="51" t="s">
        <v>202</v>
      </c>
      <c r="B34" s="213">
        <v>0</v>
      </c>
      <c r="C34" s="213">
        <v>0</v>
      </c>
      <c r="D34" s="207">
        <v>1</v>
      </c>
      <c r="E34" s="48">
        <v>1025000</v>
      </c>
      <c r="F34" s="94">
        <v>0</v>
      </c>
      <c r="G34" s="92">
        <v>0</v>
      </c>
      <c r="H34" s="124"/>
    </row>
    <row r="35" spans="1:8" s="62" customFormat="1" ht="27.75" customHeight="1" thickTop="1">
      <c r="A35" s="179" t="s">
        <v>3</v>
      </c>
      <c r="B35" s="169">
        <f>B34</f>
        <v>0</v>
      </c>
      <c r="C35" s="244">
        <f>C34</f>
        <v>0</v>
      </c>
      <c r="D35" s="245">
        <f>D34</f>
        <v>1</v>
      </c>
      <c r="E35" s="182">
        <f>E34</f>
        <v>1025000</v>
      </c>
      <c r="F35" s="180">
        <f>F34</f>
        <v>0</v>
      </c>
      <c r="G35" s="180">
        <f>B35*100/20</f>
        <v>0</v>
      </c>
      <c r="H35" s="183"/>
    </row>
    <row r="36" spans="1:8" s="10" customFormat="1" ht="24" customHeight="1">
      <c r="A36" s="156" t="s">
        <v>203</v>
      </c>
      <c r="B36" s="125"/>
      <c r="C36" s="125"/>
      <c r="D36" s="125"/>
      <c r="E36" s="126"/>
      <c r="F36" s="127"/>
      <c r="G36" s="125"/>
      <c r="H36" s="128"/>
    </row>
    <row r="37" spans="1:8" ht="54" customHeight="1" thickBot="1">
      <c r="A37" s="51" t="s">
        <v>254</v>
      </c>
      <c r="B37" s="213">
        <v>0</v>
      </c>
      <c r="C37" s="213">
        <v>0</v>
      </c>
      <c r="D37" s="206">
        <v>1</v>
      </c>
      <c r="E37" s="48">
        <v>66600</v>
      </c>
      <c r="F37" s="201">
        <v>0</v>
      </c>
      <c r="G37" s="199">
        <v>0</v>
      </c>
      <c r="H37" s="46"/>
    </row>
    <row r="38" spans="1:8" s="62" customFormat="1" ht="25.5" customHeight="1" thickTop="1">
      <c r="A38" s="179" t="s">
        <v>3</v>
      </c>
      <c r="B38" s="180">
        <f>B37</f>
        <v>0</v>
      </c>
      <c r="C38" s="180">
        <f>C37</f>
        <v>0</v>
      </c>
      <c r="D38" s="189">
        <f>D37</f>
        <v>1</v>
      </c>
      <c r="E38" s="180">
        <f>E37</f>
        <v>66600</v>
      </c>
      <c r="F38" s="180">
        <f>F37</f>
        <v>0</v>
      </c>
      <c r="G38" s="180">
        <f>B38*100/20</f>
        <v>0</v>
      </c>
      <c r="H38" s="183"/>
    </row>
    <row r="39" spans="1:8" s="10" customFormat="1" ht="24" customHeight="1">
      <c r="A39" s="156" t="s">
        <v>204</v>
      </c>
      <c r="B39" s="125"/>
      <c r="C39" s="125"/>
      <c r="D39" s="125"/>
      <c r="E39" s="126"/>
      <c r="F39" s="127"/>
      <c r="G39" s="125"/>
      <c r="H39" s="128"/>
    </row>
    <row r="40" spans="1:8" ht="55.5" customHeight="1" thickBot="1">
      <c r="A40" s="51" t="s">
        <v>226</v>
      </c>
      <c r="B40" s="213">
        <v>0</v>
      </c>
      <c r="C40" s="213">
        <v>0</v>
      </c>
      <c r="D40" s="206">
        <v>1</v>
      </c>
      <c r="E40" s="48">
        <v>5000</v>
      </c>
      <c r="F40" s="94">
        <v>0</v>
      </c>
      <c r="G40" s="92">
        <v>0</v>
      </c>
      <c r="H40" s="37"/>
    </row>
    <row r="41" spans="1:8" s="62" customFormat="1" ht="26.25" customHeight="1" thickTop="1">
      <c r="A41" s="179" t="s">
        <v>3</v>
      </c>
      <c r="B41" s="180">
        <f>B40</f>
        <v>0</v>
      </c>
      <c r="C41" s="180">
        <f>C40</f>
        <v>0</v>
      </c>
      <c r="D41" s="327">
        <f>D40</f>
        <v>1</v>
      </c>
      <c r="E41" s="182">
        <f>E40</f>
        <v>5000</v>
      </c>
      <c r="F41" s="180">
        <f>F40</f>
        <v>0</v>
      </c>
      <c r="G41" s="180">
        <f>B41*100/20</f>
        <v>0</v>
      </c>
      <c r="H41" s="183"/>
    </row>
    <row r="42" spans="1:8" s="10" customFormat="1" ht="24" customHeight="1">
      <c r="A42" s="156" t="s">
        <v>224</v>
      </c>
      <c r="B42" s="125"/>
      <c r="C42" s="125"/>
      <c r="D42" s="125"/>
      <c r="E42" s="126"/>
      <c r="F42" s="127"/>
      <c r="G42" s="125"/>
      <c r="H42" s="128"/>
    </row>
    <row r="43" spans="1:8" ht="33" customHeight="1" thickBot="1">
      <c r="A43" s="51" t="s">
        <v>225</v>
      </c>
      <c r="B43" s="213">
        <v>0</v>
      </c>
      <c r="C43" s="213">
        <v>0</v>
      </c>
      <c r="D43" s="206">
        <v>1</v>
      </c>
      <c r="E43" s="48">
        <v>24500</v>
      </c>
      <c r="F43" s="94">
        <v>0</v>
      </c>
      <c r="G43" s="92">
        <v>0</v>
      </c>
      <c r="H43" s="336" t="s">
        <v>253</v>
      </c>
    </row>
    <row r="44" spans="1:8" s="62" customFormat="1" ht="26.25" customHeight="1" thickTop="1">
      <c r="A44" s="179" t="s">
        <v>3</v>
      </c>
      <c r="B44" s="180">
        <f>B43</f>
        <v>0</v>
      </c>
      <c r="C44" s="180">
        <f>C43</f>
        <v>0</v>
      </c>
      <c r="D44" s="327">
        <f>D43</f>
        <v>1</v>
      </c>
      <c r="E44" s="182">
        <f>E43</f>
        <v>24500</v>
      </c>
      <c r="F44" s="180">
        <f>F43</f>
        <v>0</v>
      </c>
      <c r="G44" s="180">
        <f>B44*100/20</f>
        <v>0</v>
      </c>
      <c r="H44" s="183"/>
    </row>
    <row r="45" spans="1:8" s="62" customFormat="1" ht="28.5" customHeight="1">
      <c r="A45" s="185" t="s">
        <v>47</v>
      </c>
      <c r="B45" s="185">
        <f>B12+B32+B35+B38+B41</f>
        <v>2</v>
      </c>
      <c r="C45" s="294">
        <f>C12+C32+C35+C38+C41</f>
        <v>0</v>
      </c>
      <c r="D45" s="329">
        <f>D12+D32+D35+D38+D41</f>
        <v>17</v>
      </c>
      <c r="E45" s="328">
        <f>E12+E32+E35+E38+E41</f>
        <v>1429000</v>
      </c>
      <c r="F45" s="295">
        <f>F12+F32+F35+F38+F41</f>
        <v>87000</v>
      </c>
      <c r="G45" s="196">
        <f>G12+G32+G35+G41+G38+G44</f>
        <v>10</v>
      </c>
      <c r="H45" s="296"/>
    </row>
    <row r="48" ht="24" customHeight="1">
      <c r="A48" s="8" t="s">
        <v>241</v>
      </c>
    </row>
  </sheetData>
  <sheetProtection/>
  <mergeCells count="5">
    <mergeCell ref="A4:A5"/>
    <mergeCell ref="B4:D4"/>
    <mergeCell ref="E4:G4"/>
    <mergeCell ref="H4:H5"/>
    <mergeCell ref="A2:E2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5" r:id="rId1"/>
  <rowBreaks count="1" manualBreakCount="1">
    <brk id="2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5" sqref="K5"/>
    </sheetView>
  </sheetViews>
  <sheetFormatPr defaultColWidth="9.140625" defaultRowHeight="24" customHeight="1"/>
  <cols>
    <col min="1" max="1" width="55.421875" style="8" customWidth="1"/>
    <col min="2" max="2" width="10.140625" style="8" customWidth="1"/>
    <col min="3" max="3" width="11.7109375" style="8" customWidth="1"/>
    <col min="4" max="4" width="10.57421875" style="8" customWidth="1"/>
    <col min="5" max="5" width="18.421875" style="9" customWidth="1"/>
    <col min="6" max="6" width="19.140625" style="9" customWidth="1"/>
    <col min="7" max="7" width="13.140625" style="8" customWidth="1"/>
    <col min="8" max="8" width="10.7109375" style="8" customWidth="1"/>
    <col min="9" max="16384" width="9.140625" style="8" customWidth="1"/>
  </cols>
  <sheetData>
    <row r="1" spans="1:7" s="17" customFormat="1" ht="26.25" customHeight="1">
      <c r="A1" s="12" t="s">
        <v>255</v>
      </c>
      <c r="B1" s="12"/>
      <c r="C1" s="12"/>
      <c r="D1" s="12"/>
      <c r="E1" s="13"/>
      <c r="F1" s="13"/>
      <c r="G1" s="12"/>
    </row>
    <row r="2" spans="1:7" s="17" customFormat="1" ht="22.5" customHeight="1">
      <c r="A2" s="12" t="s">
        <v>256</v>
      </c>
      <c r="B2" s="12"/>
      <c r="C2" s="12"/>
      <c r="D2" s="12"/>
      <c r="E2" s="13"/>
      <c r="F2" s="13"/>
      <c r="G2" s="12"/>
    </row>
    <row r="3" spans="1:7" ht="6" customHeight="1">
      <c r="A3" s="22"/>
      <c r="B3" s="22"/>
      <c r="C3" s="22"/>
      <c r="D3" s="22"/>
      <c r="E3" s="33"/>
      <c r="F3" s="33"/>
      <c r="G3" s="22"/>
    </row>
    <row r="4" spans="1:8" s="23" customFormat="1" ht="24" customHeight="1">
      <c r="A4" s="361" t="s">
        <v>11</v>
      </c>
      <c r="B4" s="361" t="s">
        <v>5</v>
      </c>
      <c r="C4" s="361"/>
      <c r="D4" s="361"/>
      <c r="E4" s="362" t="s">
        <v>2</v>
      </c>
      <c r="F4" s="363"/>
      <c r="G4" s="364"/>
      <c r="H4" s="359" t="s">
        <v>57</v>
      </c>
    </row>
    <row r="5" spans="1:9" s="23" customFormat="1" ht="72.75" customHeight="1">
      <c r="A5" s="361"/>
      <c r="B5" s="14" t="s">
        <v>48</v>
      </c>
      <c r="C5" s="14" t="s">
        <v>49</v>
      </c>
      <c r="D5" s="14" t="s">
        <v>50</v>
      </c>
      <c r="E5" s="15" t="s">
        <v>31</v>
      </c>
      <c r="F5" s="16" t="s">
        <v>32</v>
      </c>
      <c r="G5" s="14" t="s">
        <v>33</v>
      </c>
      <c r="H5" s="360"/>
      <c r="I5" s="24"/>
    </row>
    <row r="6" spans="1:8" ht="27" customHeight="1">
      <c r="A6" s="11" t="s">
        <v>260</v>
      </c>
      <c r="B6" s="76"/>
      <c r="C6" s="76"/>
      <c r="D6" s="76"/>
      <c r="E6" s="77"/>
      <c r="F6" s="77"/>
      <c r="G6" s="76"/>
      <c r="H6" s="78"/>
    </row>
    <row r="7" spans="1:8" s="346" customFormat="1" ht="108.75" customHeight="1">
      <c r="A7" s="415" t="s">
        <v>257</v>
      </c>
      <c r="B7" s="340">
        <v>1</v>
      </c>
      <c r="C7" s="341">
        <v>0</v>
      </c>
      <c r="D7" s="341">
        <v>0</v>
      </c>
      <c r="E7" s="342">
        <v>475000</v>
      </c>
      <c r="F7" s="343">
        <v>475000</v>
      </c>
      <c r="G7" s="344">
        <v>0</v>
      </c>
      <c r="H7" s="345"/>
    </row>
    <row r="8" spans="1:8" s="346" customFormat="1" ht="94.5" customHeight="1">
      <c r="A8" s="415" t="s">
        <v>258</v>
      </c>
      <c r="B8" s="340">
        <v>1</v>
      </c>
      <c r="C8" s="341">
        <v>0</v>
      </c>
      <c r="D8" s="341">
        <v>0</v>
      </c>
      <c r="E8" s="342">
        <v>350000</v>
      </c>
      <c r="F8" s="343">
        <v>350000</v>
      </c>
      <c r="G8" s="344">
        <v>0</v>
      </c>
      <c r="H8" s="345"/>
    </row>
    <row r="9" spans="1:8" s="346" customFormat="1" ht="87" customHeight="1">
      <c r="A9" s="415" t="s">
        <v>259</v>
      </c>
      <c r="B9" s="340">
        <v>1</v>
      </c>
      <c r="C9" s="341">
        <v>0</v>
      </c>
      <c r="D9" s="341">
        <v>0</v>
      </c>
      <c r="E9" s="342">
        <v>495000</v>
      </c>
      <c r="F9" s="343">
        <v>495000</v>
      </c>
      <c r="G9" s="344">
        <v>0</v>
      </c>
      <c r="H9" s="345"/>
    </row>
    <row r="10" spans="1:8" s="23" customFormat="1" ht="26.25" customHeight="1" thickBot="1">
      <c r="A10" s="409" t="s">
        <v>3</v>
      </c>
      <c r="B10" s="421">
        <f>B7+B8+B9</f>
        <v>3</v>
      </c>
      <c r="C10" s="422">
        <f>C7+C8+C9</f>
        <v>0</v>
      </c>
      <c r="D10" s="423">
        <f>D7+D8+D9</f>
        <v>0</v>
      </c>
      <c r="E10" s="417">
        <f>E7+E8+E9</f>
        <v>1320000</v>
      </c>
      <c r="F10" s="411">
        <f>F7+F8+F9</f>
        <v>1320000</v>
      </c>
      <c r="G10" s="416">
        <f>B10*100/3</f>
        <v>100</v>
      </c>
      <c r="H10" s="410"/>
    </row>
    <row r="11" spans="1:8" s="23" customFormat="1" ht="27.75" customHeight="1" thickTop="1">
      <c r="A11" s="412" t="s">
        <v>47</v>
      </c>
      <c r="B11" s="419">
        <f>B10</f>
        <v>3</v>
      </c>
      <c r="C11" s="313">
        <f>C10</f>
        <v>0</v>
      </c>
      <c r="D11" s="420">
        <f>D10</f>
        <v>0</v>
      </c>
      <c r="E11" s="418">
        <f>E10</f>
        <v>1320000</v>
      </c>
      <c r="F11" s="414">
        <f>F10</f>
        <v>1320000</v>
      </c>
      <c r="G11" s="414">
        <f>G10</f>
        <v>100</v>
      </c>
      <c r="H11" s="413"/>
    </row>
  </sheetData>
  <sheetProtection/>
  <mergeCells count="4">
    <mergeCell ref="A4:A5"/>
    <mergeCell ref="B4:D4"/>
    <mergeCell ref="E4:G4"/>
    <mergeCell ref="H4:H5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9" sqref="I9"/>
    </sheetView>
  </sheetViews>
  <sheetFormatPr defaultColWidth="9.140625" defaultRowHeight="24" customHeight="1"/>
  <cols>
    <col min="1" max="1" width="52.7109375" style="8" customWidth="1"/>
    <col min="2" max="2" width="9.7109375" style="8" customWidth="1"/>
    <col min="3" max="3" width="11.7109375" style="8" customWidth="1"/>
    <col min="4" max="4" width="10.57421875" style="8" customWidth="1"/>
    <col min="5" max="5" width="18.421875" style="9" customWidth="1"/>
    <col min="6" max="6" width="20.28125" style="9" customWidth="1"/>
    <col min="7" max="7" width="9.8515625" style="8" customWidth="1"/>
    <col min="8" max="8" width="16.00390625" style="8" customWidth="1"/>
    <col min="9" max="16384" width="9.140625" style="8" customWidth="1"/>
  </cols>
  <sheetData>
    <row r="1" spans="1:7" ht="26.25" customHeight="1">
      <c r="A1" s="21" t="s">
        <v>139</v>
      </c>
      <c r="B1" s="21"/>
      <c r="C1" s="21"/>
      <c r="D1" s="21"/>
      <c r="E1" s="71"/>
      <c r="F1" s="71"/>
      <c r="G1" s="21"/>
    </row>
    <row r="2" spans="1:7" ht="22.5" customHeight="1">
      <c r="A2" s="21" t="s">
        <v>252</v>
      </c>
      <c r="B2" s="21"/>
      <c r="C2" s="21"/>
      <c r="D2" s="21"/>
      <c r="E2" s="71"/>
      <c r="F2" s="71"/>
      <c r="G2" s="21"/>
    </row>
    <row r="3" spans="1:7" ht="6" customHeight="1">
      <c r="A3" s="22"/>
      <c r="B3" s="22"/>
      <c r="C3" s="22"/>
      <c r="D3" s="22"/>
      <c r="E3" s="33"/>
      <c r="F3" s="33"/>
      <c r="G3" s="22"/>
    </row>
    <row r="4" spans="1:8" s="10" customFormat="1" ht="24" customHeight="1">
      <c r="A4" s="375" t="s">
        <v>11</v>
      </c>
      <c r="B4" s="375" t="s">
        <v>5</v>
      </c>
      <c r="C4" s="375"/>
      <c r="D4" s="375"/>
      <c r="E4" s="376" t="s">
        <v>2</v>
      </c>
      <c r="F4" s="377"/>
      <c r="G4" s="378"/>
      <c r="H4" s="379" t="s">
        <v>57</v>
      </c>
    </row>
    <row r="5" spans="1:9" s="10" customFormat="1" ht="72.75" customHeight="1">
      <c r="A5" s="375"/>
      <c r="B5" s="72" t="s">
        <v>48</v>
      </c>
      <c r="C5" s="72" t="s">
        <v>49</v>
      </c>
      <c r="D5" s="72" t="s">
        <v>50</v>
      </c>
      <c r="E5" s="73" t="s">
        <v>31</v>
      </c>
      <c r="F5" s="74" t="s">
        <v>32</v>
      </c>
      <c r="G5" s="72" t="s">
        <v>33</v>
      </c>
      <c r="H5" s="380"/>
      <c r="I5" s="34"/>
    </row>
    <row r="6" spans="1:8" ht="24" customHeight="1">
      <c r="A6" s="75" t="s">
        <v>23</v>
      </c>
      <c r="B6" s="76"/>
      <c r="C6" s="76"/>
      <c r="D6" s="76"/>
      <c r="E6" s="77"/>
      <c r="F6" s="77"/>
      <c r="G6" s="76"/>
      <c r="H6" s="78"/>
    </row>
    <row r="7" spans="1:8" ht="27.75" customHeight="1">
      <c r="A7" s="96" t="s">
        <v>134</v>
      </c>
      <c r="B7" s="103">
        <v>1</v>
      </c>
      <c r="C7" s="97">
        <v>0</v>
      </c>
      <c r="D7" s="130">
        <v>0</v>
      </c>
      <c r="E7" s="131">
        <v>35000</v>
      </c>
      <c r="F7" s="98">
        <v>35000</v>
      </c>
      <c r="G7" s="129">
        <v>0</v>
      </c>
      <c r="H7" s="87"/>
    </row>
    <row r="8" spans="1:8" s="10" customFormat="1" ht="27" customHeight="1">
      <c r="A8" s="105" t="s">
        <v>3</v>
      </c>
      <c r="B8" s="106">
        <f>B7</f>
        <v>1</v>
      </c>
      <c r="C8" s="132">
        <f>C7</f>
        <v>0</v>
      </c>
      <c r="D8" s="133">
        <f>D7</f>
        <v>0</v>
      </c>
      <c r="E8" s="122">
        <f>E7</f>
        <v>35000</v>
      </c>
      <c r="F8" s="123">
        <f>F7</f>
        <v>35000</v>
      </c>
      <c r="G8" s="134">
        <f>B8*100/1</f>
        <v>100</v>
      </c>
      <c r="H8" s="106"/>
    </row>
  </sheetData>
  <sheetProtection/>
  <mergeCells count="4">
    <mergeCell ref="A4:A5"/>
    <mergeCell ref="B4:D4"/>
    <mergeCell ref="E4:G4"/>
    <mergeCell ref="H4:H5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"/>
  <sheetViews>
    <sheetView view="pageBreakPreview" zoomScaleNormal="80"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43.00390625" style="229" customWidth="1"/>
    <col min="2" max="2" width="8.7109375" style="229" customWidth="1"/>
    <col min="3" max="3" width="19.57421875" style="229" customWidth="1"/>
    <col min="4" max="4" width="8.7109375" style="229" customWidth="1"/>
    <col min="5" max="5" width="17.8515625" style="229" customWidth="1"/>
    <col min="6" max="6" width="8.7109375" style="229" customWidth="1"/>
    <col min="7" max="7" width="17.8515625" style="229" customWidth="1"/>
    <col min="8" max="8" width="8.421875" style="229" customWidth="1"/>
    <col min="9" max="9" width="18.421875" style="229" customWidth="1"/>
    <col min="10" max="16384" width="9.140625" style="229" customWidth="1"/>
  </cols>
  <sheetData>
    <row r="1" s="228" customFormat="1" ht="27.75" customHeight="1">
      <c r="A1" s="227" t="s">
        <v>243</v>
      </c>
    </row>
    <row r="2" ht="11.25" customHeight="1">
      <c r="A2" s="233"/>
    </row>
    <row r="3" spans="1:9" ht="27.75" customHeight="1">
      <c r="A3" s="389" t="s">
        <v>0</v>
      </c>
      <c r="B3" s="385" t="s">
        <v>135</v>
      </c>
      <c r="C3" s="386"/>
      <c r="D3" s="385" t="s">
        <v>209</v>
      </c>
      <c r="E3" s="386"/>
      <c r="F3" s="385" t="s">
        <v>137</v>
      </c>
      <c r="G3" s="386"/>
      <c r="H3" s="381" t="s">
        <v>3</v>
      </c>
      <c r="I3" s="382"/>
    </row>
    <row r="4" spans="1:9" ht="42" customHeight="1">
      <c r="A4" s="390"/>
      <c r="B4" s="387"/>
      <c r="C4" s="388"/>
      <c r="D4" s="387"/>
      <c r="E4" s="388"/>
      <c r="F4" s="387"/>
      <c r="G4" s="388"/>
      <c r="H4" s="383"/>
      <c r="I4" s="384"/>
    </row>
    <row r="5" spans="1:11" ht="54" customHeight="1">
      <c r="A5" s="391"/>
      <c r="B5" s="231" t="s">
        <v>1</v>
      </c>
      <c r="C5" s="232" t="s">
        <v>4</v>
      </c>
      <c r="D5" s="231" t="s">
        <v>1</v>
      </c>
      <c r="E5" s="232" t="s">
        <v>4</v>
      </c>
      <c r="F5" s="231" t="s">
        <v>1</v>
      </c>
      <c r="G5" s="232" t="s">
        <v>4</v>
      </c>
      <c r="H5" s="231" t="s">
        <v>1</v>
      </c>
      <c r="I5" s="232" t="s">
        <v>4</v>
      </c>
      <c r="K5" s="229" t="s">
        <v>34</v>
      </c>
    </row>
    <row r="6" spans="1:9" ht="25.5" customHeight="1">
      <c r="A6" s="234" t="s">
        <v>13</v>
      </c>
      <c r="B6" s="235">
        <f>'ข้อบัญญัติ (ข้อ3)'!B14</f>
        <v>1</v>
      </c>
      <c r="C6" s="235">
        <f>'ข้อบัญญัติ (ข้อ3)'!F14</f>
        <v>450000</v>
      </c>
      <c r="D6" s="235">
        <v>0</v>
      </c>
      <c r="E6" s="235">
        <v>0</v>
      </c>
      <c r="F6" s="235">
        <v>0</v>
      </c>
      <c r="G6" s="235">
        <v>0</v>
      </c>
      <c r="H6" s="235">
        <f>B6+F6+D6</f>
        <v>1</v>
      </c>
      <c r="I6" s="235">
        <f>C6+E6+G6</f>
        <v>450000</v>
      </c>
    </row>
    <row r="7" spans="1:9" ht="25.5" customHeight="1">
      <c r="A7" s="236" t="s">
        <v>15</v>
      </c>
      <c r="B7" s="237">
        <f>'ข้อบัญญัติ (ข้อ3)'!B27</f>
        <v>4</v>
      </c>
      <c r="C7" s="235">
        <f>'ข้อบัญญัติ (ข้อ3)'!F27</f>
        <v>1967164.4</v>
      </c>
      <c r="D7" s="235">
        <v>0</v>
      </c>
      <c r="E7" s="235">
        <f>'ข้อบัญญัติ (ข้อ3)'!H27</f>
        <v>0</v>
      </c>
      <c r="F7" s="235">
        <v>0</v>
      </c>
      <c r="G7" s="235">
        <f>'ข้อบัญญัติ (ข้อ3)'!J27</f>
        <v>0</v>
      </c>
      <c r="H7" s="237">
        <f aca="true" t="shared" si="0" ref="H7:H16">B7+F7+D7</f>
        <v>4</v>
      </c>
      <c r="I7" s="235">
        <f aca="true" t="shared" si="1" ref="I7:I15">C7+E7+G7</f>
        <v>1967164.4</v>
      </c>
    </row>
    <row r="8" spans="1:9" ht="25.5" customHeight="1">
      <c r="A8" s="236" t="s">
        <v>24</v>
      </c>
      <c r="B8" s="235">
        <f>'ข้อบัญญัติ (ข้อ3)'!B33</f>
        <v>0</v>
      </c>
      <c r="C8" s="235">
        <f>'ข้อบัญญัติ (ข้อ3)'!F33</f>
        <v>0</v>
      </c>
      <c r="D8" s="235">
        <v>0</v>
      </c>
      <c r="E8" s="235">
        <f>'ข้อบัญญัติ (ข้อ3)'!H33</f>
        <v>0</v>
      </c>
      <c r="F8" s="235">
        <v>0</v>
      </c>
      <c r="G8" s="235">
        <f>'ข้อบัญญัติ (ข้อ3)'!J33</f>
        <v>0</v>
      </c>
      <c r="H8" s="235">
        <f t="shared" si="0"/>
        <v>0</v>
      </c>
      <c r="I8" s="235">
        <f t="shared" si="1"/>
        <v>0</v>
      </c>
    </row>
    <row r="9" spans="1:9" ht="25.5" customHeight="1">
      <c r="A9" s="236" t="s">
        <v>6</v>
      </c>
      <c r="B9" s="237">
        <f>'ข้อบัญญัติ (ข้อ3)'!B51</f>
        <v>3</v>
      </c>
      <c r="C9" s="235">
        <f>'ข้อบัญญัติ (ข้อ3)'!F51</f>
        <v>6813000</v>
      </c>
      <c r="D9" s="235">
        <v>0</v>
      </c>
      <c r="E9" s="235">
        <f>'ข้อบัญญัติ (ข้อ3)'!H51</f>
        <v>0</v>
      </c>
      <c r="F9" s="235">
        <v>0</v>
      </c>
      <c r="G9" s="235">
        <f>'ข้อบัญญัติ (ข้อ3)'!J51</f>
        <v>0</v>
      </c>
      <c r="H9" s="237">
        <f t="shared" si="0"/>
        <v>3</v>
      </c>
      <c r="I9" s="235">
        <f t="shared" si="1"/>
        <v>6813000</v>
      </c>
    </row>
    <row r="10" spans="1:9" ht="25.5" customHeight="1">
      <c r="A10" s="236" t="s">
        <v>18</v>
      </c>
      <c r="B10" s="235">
        <f>'ข้อบัญญัติ (ข้อ3)'!B65</f>
        <v>0</v>
      </c>
      <c r="C10" s="235">
        <f>'ข้อบัญญัติ (ข้อ3)'!F65</f>
        <v>0</v>
      </c>
      <c r="D10" s="235">
        <v>0</v>
      </c>
      <c r="E10" s="235">
        <f>'ข้อบัญญัติ (ข้อ3)'!H65</f>
        <v>0</v>
      </c>
      <c r="F10" s="235">
        <v>0</v>
      </c>
      <c r="G10" s="235">
        <f>'ข้อบัญญัติ (ข้อ3)'!J65</f>
        <v>0</v>
      </c>
      <c r="H10" s="235">
        <f t="shared" si="0"/>
        <v>0</v>
      </c>
      <c r="I10" s="235">
        <f t="shared" si="1"/>
        <v>0</v>
      </c>
    </row>
    <row r="11" spans="1:9" ht="25.5" customHeight="1">
      <c r="A11" s="236" t="s">
        <v>25</v>
      </c>
      <c r="B11" s="235">
        <f>'ข้อบัญญัติ (ข้อ3)'!B120</f>
        <v>0</v>
      </c>
      <c r="C11" s="235">
        <f>'ข้อบัญญัติ (ข้อ3)'!F120</f>
        <v>0</v>
      </c>
      <c r="D11" s="237">
        <f>'ข้อบัญญัติ (ข้อ3)สะสม'!B11</f>
        <v>3</v>
      </c>
      <c r="E11" s="235">
        <f>'ข้อบัญญัติ (ข้อ3)สะสม'!F10</f>
        <v>1320000</v>
      </c>
      <c r="F11" s="235">
        <v>0</v>
      </c>
      <c r="G11" s="235">
        <v>0</v>
      </c>
      <c r="H11" s="235">
        <f t="shared" si="0"/>
        <v>3</v>
      </c>
      <c r="I11" s="235">
        <f t="shared" si="1"/>
        <v>1320000</v>
      </c>
    </row>
    <row r="12" spans="1:9" ht="48.75" customHeight="1">
      <c r="A12" s="236" t="s">
        <v>26</v>
      </c>
      <c r="B12" s="237">
        <f>'ข้อบัญญัติ (ข้อ3)'!B133</f>
        <v>1</v>
      </c>
      <c r="C12" s="235">
        <f>'ข้อบัญญัติ (ข้อ3)'!F133</f>
        <v>40950</v>
      </c>
      <c r="D12" s="235">
        <v>0</v>
      </c>
      <c r="E12" s="235">
        <f>'ข้อบัญญัติ (ข้อ3)'!H133</f>
        <v>0</v>
      </c>
      <c r="F12" s="235">
        <v>0</v>
      </c>
      <c r="G12" s="235">
        <v>0</v>
      </c>
      <c r="H12" s="237">
        <f t="shared" si="0"/>
        <v>1</v>
      </c>
      <c r="I12" s="235">
        <f t="shared" si="1"/>
        <v>40950</v>
      </c>
    </row>
    <row r="13" spans="1:9" ht="25.5" customHeight="1">
      <c r="A13" s="236" t="s">
        <v>20</v>
      </c>
      <c r="B13" s="235">
        <f>'ข้อบัญญัติ (ข้อ3)'!B151</f>
        <v>1</v>
      </c>
      <c r="C13" s="235">
        <f>'ข้อบัญญัติ (ข้อ3)'!F151</f>
        <v>8772</v>
      </c>
      <c r="D13" s="235">
        <v>0</v>
      </c>
      <c r="E13" s="235">
        <f>'ข้อบัญญัติ (ข้อ3)'!H151</f>
        <v>0</v>
      </c>
      <c r="F13" s="235">
        <v>0</v>
      </c>
      <c r="G13" s="235">
        <f>'ข้อบัญญัติ (ข้อ3)'!J151</f>
        <v>0</v>
      </c>
      <c r="H13" s="235">
        <f t="shared" si="0"/>
        <v>1</v>
      </c>
      <c r="I13" s="235">
        <f t="shared" si="1"/>
        <v>8772</v>
      </c>
    </row>
    <row r="14" spans="1:9" ht="47.25" customHeight="1">
      <c r="A14" s="236" t="s">
        <v>138</v>
      </c>
      <c r="B14" s="235">
        <f>'ข้อบัญญัติ (ข้อ3)'!B167</f>
        <v>2</v>
      </c>
      <c r="C14" s="235">
        <f>'ข้อบัญญัติ (ข้อ3)'!F167</f>
        <v>56110</v>
      </c>
      <c r="D14" s="235">
        <v>0</v>
      </c>
      <c r="E14" s="235">
        <f>'ข้อบัญญัติ (ข้อ3)'!H167</f>
        <v>0</v>
      </c>
      <c r="F14" s="235">
        <v>0</v>
      </c>
      <c r="G14" s="235">
        <f>'ข้อบัญญัติ (ข้อ3)'!J167</f>
        <v>0</v>
      </c>
      <c r="H14" s="235">
        <f t="shared" si="0"/>
        <v>2</v>
      </c>
      <c r="I14" s="235">
        <f t="shared" si="1"/>
        <v>56110</v>
      </c>
    </row>
    <row r="15" spans="1:9" ht="47.25" customHeight="1" thickBot="1">
      <c r="A15" s="247" t="s">
        <v>136</v>
      </c>
      <c r="B15" s="248">
        <f>'ข้อบัญญัติ (ข้อ3)'!B170</f>
        <v>0</v>
      </c>
      <c r="C15" s="248">
        <f>'ข้อบัญญัติ (ข้อ3)'!F170</f>
        <v>0</v>
      </c>
      <c r="D15" s="248">
        <v>0</v>
      </c>
      <c r="E15" s="248">
        <f>'ข้อบัญญัติ (ข้อ3)'!H170</f>
        <v>0</v>
      </c>
      <c r="F15" s="248">
        <v>0</v>
      </c>
      <c r="G15" s="248">
        <f>'ข้อบัญญัติ (ข้อ3)'!J170</f>
        <v>0</v>
      </c>
      <c r="H15" s="248">
        <f t="shared" si="0"/>
        <v>0</v>
      </c>
      <c r="I15" s="248">
        <f t="shared" si="1"/>
        <v>0</v>
      </c>
    </row>
    <row r="16" spans="1:9" s="233" customFormat="1" ht="29.25" customHeight="1" thickTop="1">
      <c r="A16" s="230" t="s">
        <v>3</v>
      </c>
      <c r="B16" s="249">
        <f aca="true" t="shared" si="2" ref="B16:G16">SUM(B6:B15)</f>
        <v>12</v>
      </c>
      <c r="C16" s="250">
        <f>SUM(C6:C15)</f>
        <v>9335996.4</v>
      </c>
      <c r="D16" s="249">
        <f t="shared" si="2"/>
        <v>3</v>
      </c>
      <c r="E16" s="250">
        <f t="shared" si="2"/>
        <v>1320000</v>
      </c>
      <c r="F16" s="246">
        <f t="shared" si="2"/>
        <v>0</v>
      </c>
      <c r="G16" s="250">
        <f t="shared" si="2"/>
        <v>0</v>
      </c>
      <c r="H16" s="251">
        <f t="shared" si="0"/>
        <v>15</v>
      </c>
      <c r="I16" s="250">
        <f>C16+E16+G16</f>
        <v>10655996.4</v>
      </c>
    </row>
    <row r="17" ht="12.75" customHeight="1"/>
    <row r="19" spans="3:7" ht="20.25">
      <c r="C19" s="238"/>
      <c r="E19" s="238"/>
      <c r="G19" s="238"/>
    </row>
  </sheetData>
  <sheetProtection/>
  <mergeCells count="5">
    <mergeCell ref="H3:I4"/>
    <mergeCell ref="B3:C4"/>
    <mergeCell ref="A3:A5"/>
    <mergeCell ref="D3:E4"/>
    <mergeCell ref="F3:G4"/>
  </mergeCells>
  <printOptions horizontalCentered="1"/>
  <pageMargins left="0.4724409448818898" right="0.3937007874015748" top="0.7086614173228347" bottom="0.3937007874015748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อบต.ทุ่งโพธ์</dc:creator>
  <cp:keywords/>
  <dc:description/>
  <cp:lastModifiedBy>WIN7A3</cp:lastModifiedBy>
  <cp:lastPrinted>2021-04-01T08:42:53Z</cp:lastPrinted>
  <dcterms:created xsi:type="dcterms:W3CDTF">2005-05-12T07:31:44Z</dcterms:created>
  <dcterms:modified xsi:type="dcterms:W3CDTF">2021-04-01T08:42:53Z</dcterms:modified>
  <cp:category/>
  <cp:version/>
  <cp:contentType/>
  <cp:contentStatus/>
</cp:coreProperties>
</file>